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8455" windowHeight="12075"/>
  </bookViews>
  <sheets>
    <sheet name="清算下达用" sheetId="5" r:id="rId1"/>
    <sheet name="Sheet1" sheetId="1" r:id="rId2"/>
    <sheet name="Sheet2" sheetId="2" r:id="rId3"/>
    <sheet name="Sheet3" sheetId="3" r:id="rId4"/>
    <sheet name="Sheet4" sheetId="4" r:id="rId5"/>
  </sheets>
  <externalReferences>
    <externalReference r:id="rId6"/>
  </externalReferences>
  <definedNames>
    <definedName name="_xlnm._FilterDatabase" localSheetId="1" hidden="1">Sheet1!$A$5:$IP$204</definedName>
    <definedName name="_xlnm._FilterDatabase" localSheetId="0" hidden="1">清算下达用!$A$5:$IR$14</definedName>
    <definedName name="_xlnm.Print_Area" localSheetId="1">Sheet1!$A$1:$V$204</definedName>
    <definedName name="_xlnm.Print_Area" localSheetId="0">清算下达用!$A$1:$AC$14</definedName>
    <definedName name="_xlnm.Print_Titles" localSheetId="1">Sheet1!$3:$5</definedName>
    <definedName name="_xlnm.Print_Titles" localSheetId="0">清算下达用!$2:$5</definedName>
  </definedNames>
  <calcPr calcId="114210" fullCalcOnLoad="1" concurrentCalc="0"/>
</workbook>
</file>

<file path=xl/calcChain.xml><?xml version="1.0" encoding="utf-8"?>
<calcChain xmlns="http://schemas.openxmlformats.org/spreadsheetml/2006/main">
  <c r="J152" i="4"/>
  <c r="I152"/>
  <c r="H152"/>
  <c r="E152"/>
  <c r="D152"/>
  <c r="C152"/>
  <c r="J151"/>
  <c r="I151"/>
  <c r="H151"/>
  <c r="E151"/>
  <c r="D151"/>
  <c r="C151"/>
  <c r="J150"/>
  <c r="I150"/>
  <c r="H150"/>
  <c r="E150"/>
  <c r="D150"/>
  <c r="C150"/>
  <c r="J149"/>
  <c r="I149"/>
  <c r="H149"/>
  <c r="E149"/>
  <c r="D149"/>
  <c r="C149"/>
  <c r="J148"/>
  <c r="I148"/>
  <c r="H148"/>
  <c r="E148"/>
  <c r="D148"/>
  <c r="C148"/>
  <c r="J147"/>
  <c r="I147"/>
  <c r="H147"/>
  <c r="E147"/>
  <c r="D147"/>
  <c r="C147"/>
  <c r="J146"/>
  <c r="I146"/>
  <c r="H146"/>
  <c r="E146"/>
  <c r="D146"/>
  <c r="C146"/>
  <c r="J145"/>
  <c r="I145"/>
  <c r="H145"/>
  <c r="E145"/>
  <c r="D145"/>
  <c r="C145"/>
  <c r="J144"/>
  <c r="I144"/>
  <c r="H144"/>
  <c r="E144"/>
  <c r="J143"/>
  <c r="I143"/>
  <c r="H143"/>
  <c r="E143"/>
  <c r="D143"/>
  <c r="C143"/>
  <c r="J142"/>
  <c r="I142"/>
  <c r="H142"/>
  <c r="E142"/>
  <c r="D142"/>
  <c r="C142"/>
  <c r="J141"/>
  <c r="I141"/>
  <c r="H141"/>
  <c r="E141"/>
  <c r="D141"/>
  <c r="C141"/>
  <c r="J140"/>
  <c r="I140"/>
  <c r="H140"/>
  <c r="E140"/>
  <c r="D140"/>
  <c r="C140"/>
  <c r="J139"/>
  <c r="I139"/>
  <c r="H139"/>
  <c r="E139"/>
  <c r="D139"/>
  <c r="C139"/>
  <c r="J138"/>
  <c r="I138"/>
  <c r="H138"/>
  <c r="E138"/>
  <c r="J137"/>
  <c r="I137"/>
  <c r="H137"/>
  <c r="E137"/>
  <c r="J136"/>
  <c r="I136"/>
  <c r="H136"/>
  <c r="E136"/>
  <c r="J135"/>
  <c r="I135"/>
  <c r="H135"/>
  <c r="E135"/>
  <c r="D135"/>
  <c r="C135"/>
  <c r="J134"/>
  <c r="I134"/>
  <c r="H134"/>
  <c r="E134"/>
  <c r="D134"/>
  <c r="C134"/>
  <c r="J133"/>
  <c r="I133"/>
  <c r="H133"/>
  <c r="E133"/>
  <c r="D133"/>
  <c r="C133"/>
  <c r="J132"/>
  <c r="I132"/>
  <c r="H132"/>
  <c r="E132"/>
  <c r="J131"/>
  <c r="I131"/>
  <c r="H131"/>
  <c r="E131"/>
  <c r="J130"/>
  <c r="I130"/>
  <c r="H130"/>
  <c r="E130"/>
  <c r="D130"/>
  <c r="C130"/>
  <c r="J129"/>
  <c r="I129"/>
  <c r="H129"/>
  <c r="E129"/>
  <c r="D129"/>
  <c r="C129"/>
  <c r="J128"/>
  <c r="I128"/>
  <c r="H128"/>
  <c r="E128"/>
  <c r="D128"/>
  <c r="C128"/>
  <c r="J127"/>
  <c r="I127"/>
  <c r="H127"/>
  <c r="E127"/>
  <c r="D127"/>
  <c r="C127"/>
  <c r="J126"/>
  <c r="I126"/>
  <c r="H126"/>
  <c r="E126"/>
  <c r="D126"/>
  <c r="C126"/>
  <c r="J125"/>
  <c r="I125"/>
  <c r="H125"/>
  <c r="E125"/>
  <c r="D125"/>
  <c r="C125"/>
  <c r="J124"/>
  <c r="I124"/>
  <c r="H124"/>
  <c r="E124"/>
  <c r="D124"/>
  <c r="C124"/>
  <c r="J123"/>
  <c r="I123"/>
  <c r="H123"/>
  <c r="E123"/>
  <c r="D123"/>
  <c r="C123"/>
  <c r="J122"/>
  <c r="I122"/>
  <c r="H122"/>
  <c r="E122"/>
  <c r="D122"/>
  <c r="C122"/>
  <c r="J121"/>
  <c r="I121"/>
  <c r="H121"/>
  <c r="E121"/>
  <c r="D121"/>
  <c r="C121"/>
  <c r="J120"/>
  <c r="I120"/>
  <c r="H120"/>
  <c r="E120"/>
  <c r="D120"/>
  <c r="C120"/>
  <c r="J119"/>
  <c r="I119"/>
  <c r="H119"/>
  <c r="E119"/>
  <c r="D119"/>
  <c r="C119"/>
  <c r="J118"/>
  <c r="I118"/>
  <c r="H118"/>
  <c r="E118"/>
  <c r="D118"/>
  <c r="C118"/>
  <c r="J117"/>
  <c r="I117"/>
  <c r="H117"/>
  <c r="E117"/>
  <c r="D117"/>
  <c r="C117"/>
  <c r="J116"/>
  <c r="I116"/>
  <c r="H116"/>
  <c r="E116"/>
  <c r="D116"/>
  <c r="C116"/>
  <c r="J115"/>
  <c r="I115"/>
  <c r="H115"/>
  <c r="E115"/>
  <c r="D115"/>
  <c r="C115"/>
  <c r="J114"/>
  <c r="I114"/>
  <c r="H114"/>
  <c r="E114"/>
  <c r="D114"/>
  <c r="C114"/>
  <c r="J113"/>
  <c r="I113"/>
  <c r="H113"/>
  <c r="E113"/>
  <c r="D113"/>
  <c r="C113"/>
  <c r="J112"/>
  <c r="I112"/>
  <c r="H112"/>
  <c r="E112"/>
  <c r="D112"/>
  <c r="C112"/>
  <c r="J111"/>
  <c r="I111"/>
  <c r="H111"/>
  <c r="E111"/>
  <c r="D111"/>
  <c r="C111"/>
  <c r="J110"/>
  <c r="I110"/>
  <c r="H110"/>
  <c r="E110"/>
  <c r="D110"/>
  <c r="C110"/>
  <c r="J109"/>
  <c r="I109"/>
  <c r="H109"/>
  <c r="E109"/>
  <c r="D109"/>
  <c r="J108"/>
  <c r="I108"/>
  <c r="H108"/>
  <c r="E108"/>
  <c r="D108"/>
  <c r="C108"/>
  <c r="J107"/>
  <c r="I107"/>
  <c r="H107"/>
  <c r="E107"/>
  <c r="D107"/>
  <c r="C107"/>
  <c r="J106"/>
  <c r="I106"/>
  <c r="H106"/>
  <c r="E106"/>
  <c r="D106"/>
  <c r="C106"/>
  <c r="J105"/>
  <c r="I105"/>
  <c r="H105"/>
  <c r="E105"/>
  <c r="D105"/>
  <c r="C105"/>
  <c r="J104"/>
  <c r="I104"/>
  <c r="H104"/>
  <c r="E104"/>
  <c r="D104"/>
  <c r="C104"/>
  <c r="J103"/>
  <c r="I103"/>
  <c r="H103"/>
  <c r="E103"/>
  <c r="D103"/>
  <c r="C103"/>
  <c r="J102"/>
  <c r="I102"/>
  <c r="H102"/>
  <c r="E102"/>
  <c r="D102"/>
  <c r="C102"/>
  <c r="J101"/>
  <c r="I101"/>
  <c r="H101"/>
  <c r="E101"/>
  <c r="J100"/>
  <c r="I100"/>
  <c r="H100"/>
  <c r="E100"/>
  <c r="D100"/>
  <c r="C100"/>
  <c r="J99"/>
  <c r="I99"/>
  <c r="H99"/>
  <c r="E99"/>
  <c r="D99"/>
  <c r="C99"/>
  <c r="J98"/>
  <c r="I98"/>
  <c r="H98"/>
  <c r="E98"/>
  <c r="D98"/>
  <c r="C98"/>
  <c r="J97"/>
  <c r="I97"/>
  <c r="H97"/>
  <c r="E97"/>
  <c r="D97"/>
  <c r="C97"/>
  <c r="J96"/>
  <c r="I96"/>
  <c r="H96"/>
  <c r="E96"/>
  <c r="D96"/>
  <c r="C96"/>
  <c r="J95"/>
  <c r="I95"/>
  <c r="H95"/>
  <c r="E95"/>
  <c r="D95"/>
  <c r="C95"/>
  <c r="J94"/>
  <c r="I94"/>
  <c r="H94"/>
  <c r="E94"/>
  <c r="D94"/>
  <c r="C94"/>
  <c r="J93"/>
  <c r="I93"/>
  <c r="H93"/>
  <c r="E93"/>
  <c r="D93"/>
  <c r="C93"/>
  <c r="J92"/>
  <c r="I92"/>
  <c r="H92"/>
  <c r="E92"/>
  <c r="D92"/>
  <c r="C92"/>
  <c r="J91"/>
  <c r="I91"/>
  <c r="H91"/>
  <c r="E91"/>
  <c r="D91"/>
  <c r="C91"/>
  <c r="J90"/>
  <c r="I90"/>
  <c r="H90"/>
  <c r="E90"/>
  <c r="D90"/>
  <c r="C90"/>
  <c r="J89"/>
  <c r="I89"/>
  <c r="H89"/>
  <c r="E89"/>
  <c r="D89"/>
  <c r="C89"/>
  <c r="J88"/>
  <c r="I88"/>
  <c r="H88"/>
  <c r="E88"/>
  <c r="D88"/>
  <c r="C88"/>
  <c r="J87"/>
  <c r="I87"/>
  <c r="H87"/>
  <c r="E87"/>
  <c r="D87"/>
  <c r="C87"/>
  <c r="J86"/>
  <c r="I86"/>
  <c r="H86"/>
  <c r="E86"/>
  <c r="D86"/>
  <c r="C86"/>
  <c r="J85"/>
  <c r="I85"/>
  <c r="H85"/>
  <c r="E85"/>
  <c r="D85"/>
  <c r="C85"/>
  <c r="J84"/>
  <c r="I84"/>
  <c r="H84"/>
  <c r="E84"/>
  <c r="D84"/>
  <c r="C84"/>
  <c r="J83"/>
  <c r="I83"/>
  <c r="H83"/>
  <c r="E83"/>
  <c r="J82"/>
  <c r="I82"/>
  <c r="H82"/>
  <c r="E82"/>
  <c r="D82"/>
  <c r="C82"/>
  <c r="J81"/>
  <c r="I81"/>
  <c r="H81"/>
  <c r="E81"/>
  <c r="D81"/>
  <c r="C81"/>
  <c r="J80"/>
  <c r="I80"/>
  <c r="H80"/>
  <c r="E80"/>
  <c r="D80"/>
  <c r="C80"/>
  <c r="J79"/>
  <c r="I79"/>
  <c r="H79"/>
  <c r="E79"/>
  <c r="D79"/>
  <c r="C79"/>
  <c r="J78"/>
  <c r="I78"/>
  <c r="H78"/>
  <c r="E78"/>
  <c r="D78"/>
  <c r="C78"/>
  <c r="J77"/>
  <c r="I77"/>
  <c r="H77"/>
  <c r="E77"/>
  <c r="D77"/>
  <c r="C77"/>
  <c r="J76"/>
  <c r="I76"/>
  <c r="H76"/>
  <c r="E76"/>
  <c r="D76"/>
  <c r="C76"/>
  <c r="J75"/>
  <c r="I75"/>
  <c r="H75"/>
  <c r="E75"/>
  <c r="D75"/>
  <c r="C75"/>
  <c r="J74"/>
  <c r="I74"/>
  <c r="H74"/>
  <c r="E74"/>
  <c r="D74"/>
  <c r="C74"/>
  <c r="J73"/>
  <c r="I73"/>
  <c r="H73"/>
  <c r="E73"/>
  <c r="D73"/>
  <c r="C73"/>
  <c r="J72"/>
  <c r="I72"/>
  <c r="H72"/>
  <c r="E72"/>
  <c r="J71"/>
  <c r="I71"/>
  <c r="H71"/>
  <c r="E71"/>
  <c r="D71"/>
  <c r="C71"/>
  <c r="J70"/>
  <c r="I70"/>
  <c r="H70"/>
  <c r="E70"/>
  <c r="J69"/>
  <c r="I69"/>
  <c r="H69"/>
  <c r="E69"/>
  <c r="D69"/>
  <c r="C69"/>
  <c r="J68"/>
  <c r="I68"/>
  <c r="H68"/>
  <c r="E68"/>
  <c r="D68"/>
  <c r="C68"/>
  <c r="J67"/>
  <c r="I67"/>
  <c r="H67"/>
  <c r="E67"/>
  <c r="D67"/>
  <c r="C67"/>
  <c r="J66"/>
  <c r="I66"/>
  <c r="H66"/>
  <c r="E66"/>
  <c r="D66"/>
  <c r="C66"/>
  <c r="J65"/>
  <c r="I65"/>
  <c r="H65"/>
  <c r="E65"/>
  <c r="D65"/>
  <c r="C65"/>
  <c r="J64"/>
  <c r="I64"/>
  <c r="H64"/>
  <c r="E64"/>
  <c r="D64"/>
  <c r="C64"/>
  <c r="J63"/>
  <c r="I63"/>
  <c r="H63"/>
  <c r="E63"/>
  <c r="D63"/>
  <c r="C63"/>
  <c r="J62"/>
  <c r="I62"/>
  <c r="H62"/>
  <c r="E62"/>
  <c r="J61"/>
  <c r="I61"/>
  <c r="H61"/>
  <c r="E61"/>
  <c r="J60"/>
  <c r="I60"/>
  <c r="H60"/>
  <c r="E60"/>
  <c r="D60"/>
  <c r="C60"/>
  <c r="J59"/>
  <c r="I59"/>
  <c r="H59"/>
  <c r="E59"/>
  <c r="D59"/>
  <c r="C59"/>
  <c r="J58"/>
  <c r="I58"/>
  <c r="H58"/>
  <c r="E58"/>
  <c r="D58"/>
  <c r="C58"/>
  <c r="J57"/>
  <c r="I57"/>
  <c r="H57"/>
  <c r="E57"/>
  <c r="D57"/>
  <c r="C57"/>
  <c r="J56"/>
  <c r="I56"/>
  <c r="H56"/>
  <c r="E56"/>
  <c r="D56"/>
  <c r="C56"/>
  <c r="J55"/>
  <c r="I55"/>
  <c r="H55"/>
  <c r="E55"/>
  <c r="D55"/>
  <c r="C55"/>
  <c r="J54"/>
  <c r="I54"/>
  <c r="H54"/>
  <c r="E54"/>
  <c r="D54"/>
  <c r="C54"/>
  <c r="J53"/>
  <c r="I53"/>
  <c r="H53"/>
  <c r="E53"/>
  <c r="D53"/>
  <c r="C53"/>
  <c r="J52"/>
  <c r="I52"/>
  <c r="H52"/>
  <c r="E52"/>
  <c r="D52"/>
  <c r="C52"/>
  <c r="J51"/>
  <c r="I51"/>
  <c r="H51"/>
  <c r="E51"/>
  <c r="D51"/>
  <c r="C51"/>
  <c r="J50"/>
  <c r="I50"/>
  <c r="H50"/>
  <c r="E50"/>
  <c r="D50"/>
  <c r="C50"/>
  <c r="J49"/>
  <c r="I49"/>
  <c r="H49"/>
  <c r="E49"/>
  <c r="D49"/>
  <c r="C49"/>
  <c r="J48"/>
  <c r="I48"/>
  <c r="H48"/>
  <c r="E48"/>
  <c r="D48"/>
  <c r="C48"/>
  <c r="J47"/>
  <c r="I47"/>
  <c r="H47"/>
  <c r="E47"/>
  <c r="D47"/>
  <c r="C47"/>
  <c r="J46"/>
  <c r="I46"/>
  <c r="H46"/>
  <c r="E46"/>
  <c r="D46"/>
  <c r="C46"/>
  <c r="J45"/>
  <c r="I45"/>
  <c r="H45"/>
  <c r="E45"/>
  <c r="D45"/>
  <c r="C45"/>
  <c r="J44"/>
  <c r="I44"/>
  <c r="H44"/>
  <c r="E44"/>
  <c r="D44"/>
  <c r="C44"/>
  <c r="J43"/>
  <c r="I43"/>
  <c r="H43"/>
  <c r="E43"/>
  <c r="D43"/>
  <c r="C43"/>
  <c r="J42"/>
  <c r="I42"/>
  <c r="H42"/>
  <c r="E42"/>
  <c r="D42"/>
  <c r="C42"/>
  <c r="J41"/>
  <c r="I41"/>
  <c r="H41"/>
  <c r="E41"/>
  <c r="D41"/>
  <c r="C41"/>
  <c r="J40"/>
  <c r="I40"/>
  <c r="H40"/>
  <c r="E40"/>
  <c r="D40"/>
  <c r="C40"/>
  <c r="J39"/>
  <c r="I39"/>
  <c r="H39"/>
  <c r="E39"/>
  <c r="D39"/>
  <c r="C39"/>
  <c r="J38"/>
  <c r="I38"/>
  <c r="H38"/>
  <c r="E38"/>
  <c r="D38"/>
  <c r="C38"/>
  <c r="J37"/>
  <c r="I37"/>
  <c r="H37"/>
  <c r="E37"/>
  <c r="D37"/>
  <c r="C37"/>
  <c r="J36"/>
  <c r="I36"/>
  <c r="H36"/>
  <c r="E36"/>
  <c r="D36"/>
  <c r="C36"/>
  <c r="J35"/>
  <c r="I35"/>
  <c r="H35"/>
  <c r="E35"/>
  <c r="D35"/>
  <c r="C35"/>
  <c r="J34"/>
  <c r="I34"/>
  <c r="H34"/>
  <c r="E34"/>
  <c r="D34"/>
  <c r="C34"/>
  <c r="J33"/>
  <c r="I33"/>
  <c r="H33"/>
  <c r="E33"/>
  <c r="D33"/>
  <c r="C33"/>
  <c r="J32"/>
  <c r="I32"/>
  <c r="H32"/>
  <c r="E32"/>
  <c r="D32"/>
  <c r="C32"/>
  <c r="J31"/>
  <c r="I31"/>
  <c r="H31"/>
  <c r="E31"/>
  <c r="D31"/>
  <c r="C31"/>
  <c r="J30"/>
  <c r="I30"/>
  <c r="H30"/>
  <c r="E30"/>
  <c r="D30"/>
  <c r="C30"/>
  <c r="J29"/>
  <c r="I29"/>
  <c r="H29"/>
  <c r="E29"/>
  <c r="D29"/>
  <c r="C29"/>
  <c r="J28"/>
  <c r="I28"/>
  <c r="H28"/>
  <c r="E28"/>
  <c r="D28"/>
  <c r="C28"/>
  <c r="J27"/>
  <c r="I27"/>
  <c r="H27"/>
  <c r="E27"/>
  <c r="D27"/>
  <c r="C27"/>
  <c r="J26"/>
  <c r="I26"/>
  <c r="H26"/>
  <c r="E26"/>
  <c r="D26"/>
  <c r="C26"/>
  <c r="J25"/>
  <c r="I25"/>
  <c r="H25"/>
  <c r="E25"/>
  <c r="D25"/>
  <c r="C25"/>
  <c r="J24"/>
  <c r="I24"/>
  <c r="H24"/>
  <c r="E24"/>
  <c r="D24"/>
  <c r="C24"/>
  <c r="J23"/>
  <c r="I23"/>
  <c r="H23"/>
  <c r="E23"/>
  <c r="D23"/>
  <c r="C23"/>
  <c r="J22"/>
  <c r="I22"/>
  <c r="H22"/>
  <c r="E22"/>
  <c r="D22"/>
  <c r="C22"/>
  <c r="J21"/>
  <c r="I21"/>
  <c r="H21"/>
  <c r="E21"/>
  <c r="D21"/>
  <c r="C21"/>
  <c r="J20"/>
  <c r="I20"/>
  <c r="H20"/>
  <c r="E20"/>
  <c r="D20"/>
  <c r="C20"/>
  <c r="J19"/>
  <c r="I19"/>
  <c r="H19"/>
  <c r="E19"/>
  <c r="D19"/>
  <c r="C19"/>
  <c r="J18"/>
  <c r="I18"/>
  <c r="H18"/>
  <c r="E18"/>
  <c r="D18"/>
  <c r="C18"/>
  <c r="J17"/>
  <c r="I17"/>
  <c r="H17"/>
  <c r="E17"/>
  <c r="D17"/>
  <c r="C17"/>
  <c r="J16"/>
  <c r="I16"/>
  <c r="H16"/>
  <c r="E16"/>
  <c r="D16"/>
  <c r="C16"/>
  <c r="J15"/>
  <c r="I15"/>
  <c r="H15"/>
  <c r="E15"/>
  <c r="D15"/>
  <c r="C15"/>
  <c r="J14"/>
  <c r="I14"/>
  <c r="H14"/>
  <c r="E14"/>
  <c r="D14"/>
  <c r="C14"/>
  <c r="J13"/>
  <c r="I13"/>
  <c r="H13"/>
  <c r="E13"/>
  <c r="D13"/>
  <c r="C13"/>
  <c r="J12"/>
  <c r="I12"/>
  <c r="H12"/>
  <c r="E12"/>
  <c r="J11"/>
  <c r="I11"/>
  <c r="H11"/>
  <c r="E11"/>
  <c r="D11"/>
  <c r="C11"/>
  <c r="J10"/>
  <c r="I10"/>
  <c r="H10"/>
  <c r="E10"/>
  <c r="D10"/>
  <c r="C10"/>
  <c r="J9"/>
  <c r="I9"/>
  <c r="H9"/>
  <c r="E9"/>
  <c r="D9"/>
  <c r="C9"/>
  <c r="J8"/>
  <c r="I8"/>
  <c r="H8"/>
  <c r="E8"/>
  <c r="D8"/>
  <c r="C8"/>
  <c r="J7"/>
  <c r="I7"/>
  <c r="H7"/>
  <c r="E7"/>
  <c r="D7"/>
  <c r="C7"/>
  <c r="J6"/>
  <c r="I6"/>
  <c r="H6"/>
  <c r="E6"/>
  <c r="D6"/>
  <c r="C6"/>
  <c r="J5"/>
  <c r="I5"/>
  <c r="H5"/>
  <c r="E5"/>
  <c r="D5"/>
  <c r="C5"/>
  <c r="F199" i="2"/>
  <c r="E199"/>
  <c r="F197"/>
  <c r="E197"/>
  <c r="F196"/>
  <c r="E196"/>
  <c r="F189"/>
  <c r="E189"/>
  <c r="F188"/>
  <c r="E188"/>
  <c r="F159"/>
  <c r="E159"/>
  <c r="F145"/>
  <c r="E145"/>
  <c r="F143"/>
  <c r="E143"/>
  <c r="F123"/>
  <c r="E123"/>
  <c r="F122"/>
  <c r="E122"/>
  <c r="F117"/>
  <c r="E117"/>
  <c r="F100"/>
  <c r="E100"/>
  <c r="F89"/>
  <c r="E89"/>
  <c r="F51"/>
  <c r="E51"/>
  <c r="D204" i="1"/>
  <c r="E204"/>
  <c r="J204"/>
  <c r="R204"/>
  <c r="U204"/>
  <c r="S204"/>
  <c r="Q204"/>
  <c r="N204"/>
  <c r="M204"/>
  <c r="L204"/>
  <c r="I204"/>
  <c r="K204"/>
  <c r="C204"/>
  <c r="D203"/>
  <c r="E203"/>
  <c r="J203"/>
  <c r="R203"/>
  <c r="U203"/>
  <c r="S203"/>
  <c r="Q203"/>
  <c r="N203"/>
  <c r="M203"/>
  <c r="L203"/>
  <c r="I203"/>
  <c r="K203"/>
  <c r="C203"/>
  <c r="D202"/>
  <c r="E202"/>
  <c r="J202"/>
  <c r="R202"/>
  <c r="U202"/>
  <c r="S202"/>
  <c r="Q202"/>
  <c r="N202"/>
  <c r="M202"/>
  <c r="L202"/>
  <c r="I202"/>
  <c r="K202"/>
  <c r="C202"/>
  <c r="D201"/>
  <c r="E201"/>
  <c r="J201"/>
  <c r="R201"/>
  <c r="U201"/>
  <c r="S201"/>
  <c r="Q201"/>
  <c r="N201"/>
  <c r="M201"/>
  <c r="L201"/>
  <c r="I201"/>
  <c r="K201"/>
  <c r="C201"/>
  <c r="D200"/>
  <c r="E200"/>
  <c r="J200"/>
  <c r="R200"/>
  <c r="U200"/>
  <c r="S200"/>
  <c r="Q200"/>
  <c r="N200"/>
  <c r="M200"/>
  <c r="L200"/>
  <c r="I200"/>
  <c r="K200"/>
  <c r="C200"/>
  <c r="D199"/>
  <c r="E199"/>
  <c r="J199"/>
  <c r="R199"/>
  <c r="U199"/>
  <c r="S199"/>
  <c r="Q199"/>
  <c r="N199"/>
  <c r="M199"/>
  <c r="L199"/>
  <c r="I199"/>
  <c r="K199"/>
  <c r="C199"/>
  <c r="D198"/>
  <c r="E198"/>
  <c r="J198"/>
  <c r="R198"/>
  <c r="U198"/>
  <c r="S198"/>
  <c r="Q198"/>
  <c r="N198"/>
  <c r="M198"/>
  <c r="L198"/>
  <c r="I198"/>
  <c r="K198"/>
  <c r="C198"/>
  <c r="D197"/>
  <c r="E197"/>
  <c r="J197"/>
  <c r="U197"/>
  <c r="I197"/>
  <c r="K197"/>
  <c r="C197"/>
  <c r="J196"/>
  <c r="R196"/>
  <c r="U196"/>
  <c r="S196"/>
  <c r="Q196"/>
  <c r="N196"/>
  <c r="M196"/>
  <c r="L196"/>
  <c r="I196"/>
  <c r="K196"/>
  <c r="E196"/>
  <c r="D196"/>
  <c r="C196"/>
  <c r="D195"/>
  <c r="E195"/>
  <c r="J195"/>
  <c r="R195"/>
  <c r="U195"/>
  <c r="S195"/>
  <c r="Q195"/>
  <c r="N195"/>
  <c r="M195"/>
  <c r="L195"/>
  <c r="I195"/>
  <c r="K195"/>
  <c r="C195"/>
  <c r="D194"/>
  <c r="E194"/>
  <c r="J194"/>
  <c r="R194"/>
  <c r="U194"/>
  <c r="S194"/>
  <c r="Q194"/>
  <c r="N194"/>
  <c r="M194"/>
  <c r="L194"/>
  <c r="I194"/>
  <c r="K194"/>
  <c r="C194"/>
  <c r="D193"/>
  <c r="E193"/>
  <c r="J193"/>
  <c r="R193"/>
  <c r="U193"/>
  <c r="S193"/>
  <c r="Q193"/>
  <c r="N193"/>
  <c r="M193"/>
  <c r="L193"/>
  <c r="I193"/>
  <c r="K193"/>
  <c r="C193"/>
  <c r="D192"/>
  <c r="E192"/>
  <c r="J192"/>
  <c r="R192"/>
  <c r="U192"/>
  <c r="S192"/>
  <c r="Q192"/>
  <c r="N192"/>
  <c r="M192"/>
  <c r="L192"/>
  <c r="I192"/>
  <c r="K192"/>
  <c r="C192"/>
  <c r="D191"/>
  <c r="E191"/>
  <c r="J191"/>
  <c r="R191"/>
  <c r="U191"/>
  <c r="S191"/>
  <c r="Q191"/>
  <c r="N191"/>
  <c r="M191"/>
  <c r="L191"/>
  <c r="I191"/>
  <c r="K191"/>
  <c r="C191"/>
  <c r="D190"/>
  <c r="E190"/>
  <c r="J190"/>
  <c r="R190"/>
  <c r="U190"/>
  <c r="S190"/>
  <c r="Q190"/>
  <c r="N190"/>
  <c r="M190"/>
  <c r="L190"/>
  <c r="I190"/>
  <c r="K190"/>
  <c r="C190"/>
  <c r="D189"/>
  <c r="E189"/>
  <c r="J189"/>
  <c r="R189"/>
  <c r="U189"/>
  <c r="S189"/>
  <c r="Q189"/>
  <c r="N189"/>
  <c r="M189"/>
  <c r="L189"/>
  <c r="I189"/>
  <c r="K189"/>
  <c r="C189"/>
  <c r="D188"/>
  <c r="E188"/>
  <c r="J188"/>
  <c r="R188"/>
  <c r="U188"/>
  <c r="S188"/>
  <c r="Q188"/>
  <c r="N188"/>
  <c r="M188"/>
  <c r="L188"/>
  <c r="I188"/>
  <c r="K188"/>
  <c r="C188"/>
  <c r="D187"/>
  <c r="E187"/>
  <c r="J187"/>
  <c r="R187"/>
  <c r="U187"/>
  <c r="S187"/>
  <c r="Q187"/>
  <c r="N187"/>
  <c r="M187"/>
  <c r="L187"/>
  <c r="I187"/>
  <c r="K187"/>
  <c r="C187"/>
  <c r="D186"/>
  <c r="E186"/>
  <c r="J186"/>
  <c r="U186"/>
  <c r="I186"/>
  <c r="K186"/>
  <c r="C186"/>
  <c r="J185"/>
  <c r="R185"/>
  <c r="U185"/>
  <c r="S185"/>
  <c r="Q185"/>
  <c r="N185"/>
  <c r="M185"/>
  <c r="L185"/>
  <c r="K185"/>
  <c r="D185"/>
  <c r="E185"/>
  <c r="I185"/>
  <c r="C185"/>
  <c r="D184"/>
  <c r="E184"/>
  <c r="J184"/>
  <c r="R184"/>
  <c r="U184"/>
  <c r="S184"/>
  <c r="Q184"/>
  <c r="N184"/>
  <c r="M184"/>
  <c r="L184"/>
  <c r="I184"/>
  <c r="K184"/>
  <c r="C184"/>
  <c r="D183"/>
  <c r="E183"/>
  <c r="J183"/>
  <c r="R183"/>
  <c r="U183"/>
  <c r="S183"/>
  <c r="Q183"/>
  <c r="N183"/>
  <c r="M183"/>
  <c r="L183"/>
  <c r="I183"/>
  <c r="K183"/>
  <c r="C183"/>
  <c r="D182"/>
  <c r="E182"/>
  <c r="J182"/>
  <c r="R182"/>
  <c r="U182"/>
  <c r="S182"/>
  <c r="Q182"/>
  <c r="N182"/>
  <c r="M182"/>
  <c r="L182"/>
  <c r="I182"/>
  <c r="K182"/>
  <c r="C182"/>
  <c r="D181"/>
  <c r="E181"/>
  <c r="J181"/>
  <c r="R181"/>
  <c r="U181"/>
  <c r="S181"/>
  <c r="Q181"/>
  <c r="N181"/>
  <c r="M181"/>
  <c r="L181"/>
  <c r="I181"/>
  <c r="K181"/>
  <c r="C181"/>
  <c r="D180"/>
  <c r="E180"/>
  <c r="J180"/>
  <c r="U180"/>
  <c r="I180"/>
  <c r="K180"/>
  <c r="C180"/>
  <c r="J179"/>
  <c r="R179"/>
  <c r="U179"/>
  <c r="S179"/>
  <c r="Q179"/>
  <c r="N179"/>
  <c r="M179"/>
  <c r="L179"/>
  <c r="K179"/>
  <c r="D179"/>
  <c r="E179"/>
  <c r="I179"/>
  <c r="C179"/>
  <c r="D178"/>
  <c r="E178"/>
  <c r="J178"/>
  <c r="R178"/>
  <c r="U178"/>
  <c r="S178"/>
  <c r="Q178"/>
  <c r="N178"/>
  <c r="M178"/>
  <c r="L178"/>
  <c r="I178"/>
  <c r="K178"/>
  <c r="C178"/>
  <c r="D177"/>
  <c r="E177"/>
  <c r="J177"/>
  <c r="R177"/>
  <c r="U177"/>
  <c r="S177"/>
  <c r="Q177"/>
  <c r="N177"/>
  <c r="M177"/>
  <c r="L177"/>
  <c r="I177"/>
  <c r="K177"/>
  <c r="C177"/>
  <c r="D176"/>
  <c r="E176"/>
  <c r="J176"/>
  <c r="R176"/>
  <c r="U176"/>
  <c r="S176"/>
  <c r="Q176"/>
  <c r="N176"/>
  <c r="M176"/>
  <c r="L176"/>
  <c r="I176"/>
  <c r="K176"/>
  <c r="C176"/>
  <c r="D175"/>
  <c r="E175"/>
  <c r="J175"/>
  <c r="R175"/>
  <c r="U175"/>
  <c r="S175"/>
  <c r="Q175"/>
  <c r="N175"/>
  <c r="M175"/>
  <c r="L175"/>
  <c r="I175"/>
  <c r="K175"/>
  <c r="C175"/>
  <c r="D174"/>
  <c r="E174"/>
  <c r="J174"/>
  <c r="R174"/>
  <c r="U174"/>
  <c r="S174"/>
  <c r="Q174"/>
  <c r="N174"/>
  <c r="M174"/>
  <c r="L174"/>
  <c r="I174"/>
  <c r="K174"/>
  <c r="C174"/>
  <c r="D173"/>
  <c r="E173"/>
  <c r="J173"/>
  <c r="R173"/>
  <c r="U173"/>
  <c r="S173"/>
  <c r="Q173"/>
  <c r="N173"/>
  <c r="M173"/>
  <c r="L173"/>
  <c r="I173"/>
  <c r="K173"/>
  <c r="C173"/>
  <c r="D172"/>
  <c r="E172"/>
  <c r="J172"/>
  <c r="R172"/>
  <c r="U172"/>
  <c r="S172"/>
  <c r="Q172"/>
  <c r="N172"/>
  <c r="M172"/>
  <c r="L172"/>
  <c r="I172"/>
  <c r="K172"/>
  <c r="C172"/>
  <c r="D171"/>
  <c r="E171"/>
  <c r="J171"/>
  <c r="R171"/>
  <c r="U171"/>
  <c r="S171"/>
  <c r="Q171"/>
  <c r="N171"/>
  <c r="M171"/>
  <c r="L171"/>
  <c r="I171"/>
  <c r="K171"/>
  <c r="C171"/>
  <c r="D170"/>
  <c r="E170"/>
  <c r="J170"/>
  <c r="R170"/>
  <c r="U170"/>
  <c r="S170"/>
  <c r="Q170"/>
  <c r="N170"/>
  <c r="M170"/>
  <c r="L170"/>
  <c r="I170"/>
  <c r="K170"/>
  <c r="C170"/>
  <c r="D169"/>
  <c r="E169"/>
  <c r="J169"/>
  <c r="R169"/>
  <c r="U169"/>
  <c r="S169"/>
  <c r="Q169"/>
  <c r="N169"/>
  <c r="M169"/>
  <c r="L169"/>
  <c r="I169"/>
  <c r="K169"/>
  <c r="C169"/>
  <c r="D168"/>
  <c r="E168"/>
  <c r="J168"/>
  <c r="R168"/>
  <c r="U168"/>
  <c r="S168"/>
  <c r="Q168"/>
  <c r="N168"/>
  <c r="M168"/>
  <c r="L168"/>
  <c r="I168"/>
  <c r="K168"/>
  <c r="C168"/>
  <c r="D167"/>
  <c r="E167"/>
  <c r="J167"/>
  <c r="U167"/>
  <c r="I167"/>
  <c r="K167"/>
  <c r="C167"/>
  <c r="J166"/>
  <c r="R166"/>
  <c r="U166"/>
  <c r="S166"/>
  <c r="Q166"/>
  <c r="N166"/>
  <c r="M166"/>
  <c r="L166"/>
  <c r="D166"/>
  <c r="E166"/>
  <c r="I166"/>
  <c r="K166"/>
  <c r="C166"/>
  <c r="D165"/>
  <c r="E165"/>
  <c r="J165"/>
  <c r="R165"/>
  <c r="U165"/>
  <c r="S165"/>
  <c r="Q165"/>
  <c r="N165"/>
  <c r="M165"/>
  <c r="L165"/>
  <c r="I165"/>
  <c r="K165"/>
  <c r="C165"/>
  <c r="D164"/>
  <c r="E164"/>
  <c r="J164"/>
  <c r="R164"/>
  <c r="U164"/>
  <c r="S164"/>
  <c r="Q164"/>
  <c r="N164"/>
  <c r="M164"/>
  <c r="L164"/>
  <c r="I164"/>
  <c r="K164"/>
  <c r="C164"/>
  <c r="D163"/>
  <c r="E163"/>
  <c r="J163"/>
  <c r="R163"/>
  <c r="U163"/>
  <c r="S163"/>
  <c r="Q163"/>
  <c r="N163"/>
  <c r="M163"/>
  <c r="L163"/>
  <c r="I163"/>
  <c r="K163"/>
  <c r="C163"/>
  <c r="D162"/>
  <c r="E162"/>
  <c r="J162"/>
  <c r="R162"/>
  <c r="U162"/>
  <c r="S162"/>
  <c r="Q162"/>
  <c r="N162"/>
  <c r="M162"/>
  <c r="L162"/>
  <c r="I162"/>
  <c r="K162"/>
  <c r="C162"/>
  <c r="D161"/>
  <c r="E161"/>
  <c r="J161"/>
  <c r="R161"/>
  <c r="U161"/>
  <c r="S161"/>
  <c r="Q161"/>
  <c r="N161"/>
  <c r="M161"/>
  <c r="L161"/>
  <c r="I161"/>
  <c r="K161"/>
  <c r="C161"/>
  <c r="D160"/>
  <c r="E160"/>
  <c r="J160"/>
  <c r="R160"/>
  <c r="U160"/>
  <c r="S160"/>
  <c r="Q160"/>
  <c r="N160"/>
  <c r="M160"/>
  <c r="L160"/>
  <c r="I160"/>
  <c r="K160"/>
  <c r="C160"/>
  <c r="D159"/>
  <c r="E159"/>
  <c r="J159"/>
  <c r="R159"/>
  <c r="U159"/>
  <c r="S159"/>
  <c r="Q159"/>
  <c r="N159"/>
  <c r="M159"/>
  <c r="L159"/>
  <c r="I159"/>
  <c r="K159"/>
  <c r="C159"/>
  <c r="D158"/>
  <c r="E158"/>
  <c r="J158"/>
  <c r="R158"/>
  <c r="U158"/>
  <c r="S158"/>
  <c r="Q158"/>
  <c r="N158"/>
  <c r="M158"/>
  <c r="L158"/>
  <c r="I158"/>
  <c r="K158"/>
  <c r="C158"/>
  <c r="D157"/>
  <c r="E157"/>
  <c r="J157"/>
  <c r="R157"/>
  <c r="U157"/>
  <c r="S157"/>
  <c r="Q157"/>
  <c r="N157"/>
  <c r="M157"/>
  <c r="L157"/>
  <c r="I157"/>
  <c r="K157"/>
  <c r="C157"/>
  <c r="D156"/>
  <c r="E156"/>
  <c r="J156"/>
  <c r="R156"/>
  <c r="U156"/>
  <c r="S156"/>
  <c r="Q156"/>
  <c r="N156"/>
  <c r="M156"/>
  <c r="L156"/>
  <c r="I156"/>
  <c r="K156"/>
  <c r="C156"/>
  <c r="D155"/>
  <c r="E155"/>
  <c r="J155"/>
  <c r="R155"/>
  <c r="U155"/>
  <c r="S155"/>
  <c r="Q155"/>
  <c r="N155"/>
  <c r="M155"/>
  <c r="L155"/>
  <c r="I155"/>
  <c r="K155"/>
  <c r="C155"/>
  <c r="D154"/>
  <c r="E154"/>
  <c r="J154"/>
  <c r="U154"/>
  <c r="I154"/>
  <c r="K154"/>
  <c r="C154"/>
  <c r="D153"/>
  <c r="E153"/>
  <c r="J153"/>
  <c r="U153"/>
  <c r="I153"/>
  <c r="K153"/>
  <c r="C153"/>
  <c r="J152"/>
  <c r="R152"/>
  <c r="U152"/>
  <c r="S152"/>
  <c r="Q152"/>
  <c r="N152"/>
  <c r="M152"/>
  <c r="L152"/>
  <c r="D152"/>
  <c r="E152"/>
  <c r="I152"/>
  <c r="K152"/>
  <c r="C152"/>
  <c r="D151"/>
  <c r="E151"/>
  <c r="J151"/>
  <c r="R151"/>
  <c r="U151"/>
  <c r="S151"/>
  <c r="Q151"/>
  <c r="N151"/>
  <c r="M151"/>
  <c r="L151"/>
  <c r="I151"/>
  <c r="K151"/>
  <c r="C151"/>
  <c r="D150"/>
  <c r="E150"/>
  <c r="J150"/>
  <c r="R150"/>
  <c r="U150"/>
  <c r="S150"/>
  <c r="Q150"/>
  <c r="N150"/>
  <c r="M150"/>
  <c r="L150"/>
  <c r="I150"/>
  <c r="K150"/>
  <c r="C150"/>
  <c r="D149"/>
  <c r="E149"/>
  <c r="J149"/>
  <c r="R149"/>
  <c r="U149"/>
  <c r="S149"/>
  <c r="Q149"/>
  <c r="N149"/>
  <c r="M149"/>
  <c r="L149"/>
  <c r="I149"/>
  <c r="K149"/>
  <c r="C149"/>
  <c r="D148"/>
  <c r="E148"/>
  <c r="J148"/>
  <c r="R148"/>
  <c r="U148"/>
  <c r="S148"/>
  <c r="Q148"/>
  <c r="N148"/>
  <c r="M148"/>
  <c r="L148"/>
  <c r="I148"/>
  <c r="K148"/>
  <c r="C148"/>
  <c r="D147"/>
  <c r="E147"/>
  <c r="J147"/>
  <c r="R147"/>
  <c r="U147"/>
  <c r="S147"/>
  <c r="Q147"/>
  <c r="N147"/>
  <c r="M147"/>
  <c r="L147"/>
  <c r="I147"/>
  <c r="K147"/>
  <c r="C147"/>
  <c r="D146"/>
  <c r="E146"/>
  <c r="J146"/>
  <c r="R146"/>
  <c r="U146"/>
  <c r="S146"/>
  <c r="Q146"/>
  <c r="N146"/>
  <c r="M146"/>
  <c r="L146"/>
  <c r="I146"/>
  <c r="K146"/>
  <c r="C146"/>
  <c r="D145"/>
  <c r="E145"/>
  <c r="J145"/>
  <c r="R145"/>
  <c r="U145"/>
  <c r="S145"/>
  <c r="Q145"/>
  <c r="N145"/>
  <c r="M145"/>
  <c r="L145"/>
  <c r="I145"/>
  <c r="K145"/>
  <c r="C145"/>
  <c r="D144"/>
  <c r="E144"/>
  <c r="J144"/>
  <c r="U144"/>
  <c r="I144"/>
  <c r="K144"/>
  <c r="C144"/>
  <c r="J143"/>
  <c r="R143"/>
  <c r="U143"/>
  <c r="S143"/>
  <c r="Q143"/>
  <c r="N143"/>
  <c r="M143"/>
  <c r="L143"/>
  <c r="K143"/>
  <c r="D143"/>
  <c r="E143"/>
  <c r="I143"/>
  <c r="C143"/>
  <c r="D142"/>
  <c r="E142"/>
  <c r="J142"/>
  <c r="R142"/>
  <c r="U142"/>
  <c r="S142"/>
  <c r="Q142"/>
  <c r="N142"/>
  <c r="M142"/>
  <c r="L142"/>
  <c r="I142"/>
  <c r="K142"/>
  <c r="C142"/>
  <c r="D141"/>
  <c r="E141"/>
  <c r="J141"/>
  <c r="R141"/>
  <c r="U141"/>
  <c r="S141"/>
  <c r="Q141"/>
  <c r="N141"/>
  <c r="M141"/>
  <c r="L141"/>
  <c r="I141"/>
  <c r="K141"/>
  <c r="C141"/>
  <c r="D140"/>
  <c r="E140"/>
  <c r="J140"/>
  <c r="R140"/>
  <c r="U140"/>
  <c r="S140"/>
  <c r="Q140"/>
  <c r="N140"/>
  <c r="M140"/>
  <c r="L140"/>
  <c r="I140"/>
  <c r="K140"/>
  <c r="C140"/>
  <c r="D139"/>
  <c r="E139"/>
  <c r="J139"/>
  <c r="R139"/>
  <c r="U139"/>
  <c r="S139"/>
  <c r="Q139"/>
  <c r="N139"/>
  <c r="M139"/>
  <c r="L139"/>
  <c r="I139"/>
  <c r="K139"/>
  <c r="C139"/>
  <c r="D138"/>
  <c r="E138"/>
  <c r="J138"/>
  <c r="R138"/>
  <c r="U138"/>
  <c r="S138"/>
  <c r="Q138"/>
  <c r="N138"/>
  <c r="M138"/>
  <c r="L138"/>
  <c r="I138"/>
  <c r="K138"/>
  <c r="C138"/>
  <c r="D137"/>
  <c r="E137"/>
  <c r="J137"/>
  <c r="R137"/>
  <c r="U137"/>
  <c r="S137"/>
  <c r="Q137"/>
  <c r="N137"/>
  <c r="M137"/>
  <c r="L137"/>
  <c r="I137"/>
  <c r="K137"/>
  <c r="C137"/>
  <c r="D136"/>
  <c r="E136"/>
  <c r="J136"/>
  <c r="R136"/>
  <c r="U136"/>
  <c r="S136"/>
  <c r="Q136"/>
  <c r="N136"/>
  <c r="M136"/>
  <c r="L136"/>
  <c r="I136"/>
  <c r="K136"/>
  <c r="C136"/>
  <c r="D135"/>
  <c r="E135"/>
  <c r="J135"/>
  <c r="R135"/>
  <c r="U135"/>
  <c r="S135"/>
  <c r="Q135"/>
  <c r="N135"/>
  <c r="M135"/>
  <c r="L135"/>
  <c r="I135"/>
  <c r="K135"/>
  <c r="C135"/>
  <c r="D134"/>
  <c r="E134"/>
  <c r="J134"/>
  <c r="U134"/>
  <c r="I134"/>
  <c r="K134"/>
  <c r="C134"/>
  <c r="D133"/>
  <c r="E133"/>
  <c r="J133"/>
  <c r="U133"/>
  <c r="I133"/>
  <c r="K133"/>
  <c r="C133"/>
  <c r="D132"/>
  <c r="E132"/>
  <c r="J132"/>
  <c r="U132"/>
  <c r="I132"/>
  <c r="K132"/>
  <c r="C132"/>
  <c r="D131"/>
  <c r="E131"/>
  <c r="J131"/>
  <c r="U131"/>
  <c r="I131"/>
  <c r="K131"/>
  <c r="C131"/>
  <c r="D130"/>
  <c r="E130"/>
  <c r="J130"/>
  <c r="U130"/>
  <c r="I130"/>
  <c r="K130"/>
  <c r="C130"/>
  <c r="J129"/>
  <c r="R129"/>
  <c r="U129"/>
  <c r="S129"/>
  <c r="Q129"/>
  <c r="N129"/>
  <c r="M129"/>
  <c r="L129"/>
  <c r="K129"/>
  <c r="I129"/>
  <c r="E129"/>
  <c r="D129"/>
  <c r="C129"/>
  <c r="D128"/>
  <c r="E128"/>
  <c r="J128"/>
  <c r="R128"/>
  <c r="U128"/>
  <c r="S128"/>
  <c r="Q128"/>
  <c r="N128"/>
  <c r="M128"/>
  <c r="L128"/>
  <c r="I128"/>
  <c r="K128"/>
  <c r="C128"/>
  <c r="D127"/>
  <c r="E127"/>
  <c r="J127"/>
  <c r="R127"/>
  <c r="U127"/>
  <c r="S127"/>
  <c r="Q127"/>
  <c r="N127"/>
  <c r="M127"/>
  <c r="L127"/>
  <c r="I127"/>
  <c r="K127"/>
  <c r="C127"/>
  <c r="D126"/>
  <c r="E126"/>
  <c r="J126"/>
  <c r="R126"/>
  <c r="U126"/>
  <c r="S126"/>
  <c r="Q126"/>
  <c r="N126"/>
  <c r="M126"/>
  <c r="L126"/>
  <c r="I126"/>
  <c r="K126"/>
  <c r="C126"/>
  <c r="D125"/>
  <c r="E125"/>
  <c r="J125"/>
  <c r="R125"/>
  <c r="U125"/>
  <c r="S125"/>
  <c r="Q125"/>
  <c r="N125"/>
  <c r="M125"/>
  <c r="L125"/>
  <c r="I125"/>
  <c r="K125"/>
  <c r="C125"/>
  <c r="D124"/>
  <c r="E124"/>
  <c r="J124"/>
  <c r="R124"/>
  <c r="U124"/>
  <c r="S124"/>
  <c r="Q124"/>
  <c r="N124"/>
  <c r="M124"/>
  <c r="L124"/>
  <c r="I124"/>
  <c r="K124"/>
  <c r="C124"/>
  <c r="D123"/>
  <c r="E123"/>
  <c r="J123"/>
  <c r="R123"/>
  <c r="U123"/>
  <c r="S123"/>
  <c r="Q123"/>
  <c r="N123"/>
  <c r="M123"/>
  <c r="L123"/>
  <c r="I123"/>
  <c r="K123"/>
  <c r="C123"/>
  <c r="J122"/>
  <c r="R122"/>
  <c r="U122"/>
  <c r="S122"/>
  <c r="Q122"/>
  <c r="N122"/>
  <c r="M122"/>
  <c r="L122"/>
  <c r="D122"/>
  <c r="E122"/>
  <c r="I122"/>
  <c r="K122"/>
  <c r="C122"/>
  <c r="D121"/>
  <c r="E121"/>
  <c r="J121"/>
  <c r="R121"/>
  <c r="U121"/>
  <c r="S121"/>
  <c r="Q121"/>
  <c r="N121"/>
  <c r="M121"/>
  <c r="L121"/>
  <c r="I121"/>
  <c r="K121"/>
  <c r="C121"/>
  <c r="D120"/>
  <c r="E120"/>
  <c r="J120"/>
  <c r="U120"/>
  <c r="I120"/>
  <c r="K120"/>
  <c r="C120"/>
  <c r="D119"/>
  <c r="E119"/>
  <c r="J119"/>
  <c r="R119"/>
  <c r="U119"/>
  <c r="S119"/>
  <c r="Q119"/>
  <c r="N119"/>
  <c r="M119"/>
  <c r="L119"/>
  <c r="I119"/>
  <c r="K119"/>
  <c r="C119"/>
  <c r="D118"/>
  <c r="E118"/>
  <c r="J118"/>
  <c r="R118"/>
  <c r="U118"/>
  <c r="S118"/>
  <c r="Q118"/>
  <c r="N118"/>
  <c r="M118"/>
  <c r="L118"/>
  <c r="I118"/>
  <c r="K118"/>
  <c r="C118"/>
  <c r="D117"/>
  <c r="E117"/>
  <c r="J117"/>
  <c r="U117"/>
  <c r="I117"/>
  <c r="K117"/>
  <c r="C117"/>
  <c r="D116"/>
  <c r="E116"/>
  <c r="J116"/>
  <c r="U116"/>
  <c r="I116"/>
  <c r="K116"/>
  <c r="C116"/>
  <c r="D115"/>
  <c r="E115"/>
  <c r="J115"/>
  <c r="R115"/>
  <c r="U115"/>
  <c r="S115"/>
  <c r="Q115"/>
  <c r="N115"/>
  <c r="M115"/>
  <c r="L115"/>
  <c r="I115"/>
  <c r="K115"/>
  <c r="C115"/>
  <c r="D114"/>
  <c r="E114"/>
  <c r="J114"/>
  <c r="U114"/>
  <c r="I114"/>
  <c r="K114"/>
  <c r="C114"/>
  <c r="J113"/>
  <c r="R113"/>
  <c r="U113"/>
  <c r="S113"/>
  <c r="Q113"/>
  <c r="N113"/>
  <c r="M113"/>
  <c r="L113"/>
  <c r="K113"/>
  <c r="D113"/>
  <c r="E113"/>
  <c r="I113"/>
  <c r="C113"/>
  <c r="D112"/>
  <c r="E112"/>
  <c r="J112"/>
  <c r="U112"/>
  <c r="I112"/>
  <c r="K112"/>
  <c r="C112"/>
  <c r="D111"/>
  <c r="E111"/>
  <c r="J111"/>
  <c r="U111"/>
  <c r="I111"/>
  <c r="K111"/>
  <c r="C111"/>
  <c r="D110"/>
  <c r="E110"/>
  <c r="J110"/>
  <c r="R110"/>
  <c r="U110"/>
  <c r="S110"/>
  <c r="Q110"/>
  <c r="N110"/>
  <c r="M110"/>
  <c r="L110"/>
  <c r="I110"/>
  <c r="K110"/>
  <c r="C110"/>
  <c r="D109"/>
  <c r="E109"/>
  <c r="J109"/>
  <c r="R109"/>
  <c r="U109"/>
  <c r="S109"/>
  <c r="Q109"/>
  <c r="N109"/>
  <c r="M109"/>
  <c r="L109"/>
  <c r="I109"/>
  <c r="K109"/>
  <c r="C109"/>
  <c r="D108"/>
  <c r="E108"/>
  <c r="J108"/>
  <c r="R108"/>
  <c r="U108"/>
  <c r="S108"/>
  <c r="Q108"/>
  <c r="N108"/>
  <c r="M108"/>
  <c r="L108"/>
  <c r="I108"/>
  <c r="K108"/>
  <c r="C108"/>
  <c r="D107"/>
  <c r="E107"/>
  <c r="J107"/>
  <c r="R107"/>
  <c r="U107"/>
  <c r="S107"/>
  <c r="Q107"/>
  <c r="N107"/>
  <c r="M107"/>
  <c r="L107"/>
  <c r="I107"/>
  <c r="K107"/>
  <c r="C107"/>
  <c r="D106"/>
  <c r="E106"/>
  <c r="J106"/>
  <c r="R106"/>
  <c r="U106"/>
  <c r="S106"/>
  <c r="Q106"/>
  <c r="N106"/>
  <c r="M106"/>
  <c r="L106"/>
  <c r="I106"/>
  <c r="K106"/>
  <c r="C106"/>
  <c r="D105"/>
  <c r="E105"/>
  <c r="J105"/>
  <c r="R105"/>
  <c r="U105"/>
  <c r="S105"/>
  <c r="Q105"/>
  <c r="N105"/>
  <c r="M105"/>
  <c r="L105"/>
  <c r="I105"/>
  <c r="K105"/>
  <c r="C105"/>
  <c r="D104"/>
  <c r="E104"/>
  <c r="J104"/>
  <c r="R104"/>
  <c r="U104"/>
  <c r="S104"/>
  <c r="Q104"/>
  <c r="N104"/>
  <c r="M104"/>
  <c r="L104"/>
  <c r="I104"/>
  <c r="K104"/>
  <c r="C104"/>
  <c r="D103"/>
  <c r="E103"/>
  <c r="J103"/>
  <c r="R103"/>
  <c r="U103"/>
  <c r="S103"/>
  <c r="Q103"/>
  <c r="N103"/>
  <c r="M103"/>
  <c r="L103"/>
  <c r="I103"/>
  <c r="K103"/>
  <c r="C103"/>
  <c r="D102"/>
  <c r="E102"/>
  <c r="J102"/>
  <c r="U102"/>
  <c r="I102"/>
  <c r="K102"/>
  <c r="C102"/>
  <c r="D101"/>
  <c r="E101"/>
  <c r="J101"/>
  <c r="U101"/>
  <c r="I101"/>
  <c r="K101"/>
  <c r="C101"/>
  <c r="J100"/>
  <c r="R100"/>
  <c r="U100"/>
  <c r="S100"/>
  <c r="Q100"/>
  <c r="N100"/>
  <c r="M100"/>
  <c r="L100"/>
  <c r="K100"/>
  <c r="D100"/>
  <c r="E100"/>
  <c r="I100"/>
  <c r="C100"/>
  <c r="D99"/>
  <c r="E99"/>
  <c r="J99"/>
  <c r="R99"/>
  <c r="U99"/>
  <c r="S99"/>
  <c r="Q99"/>
  <c r="N99"/>
  <c r="M99"/>
  <c r="L99"/>
  <c r="I99"/>
  <c r="K99"/>
  <c r="C99"/>
  <c r="D98"/>
  <c r="E98"/>
  <c r="J98"/>
  <c r="R98"/>
  <c r="U98"/>
  <c r="S98"/>
  <c r="Q98"/>
  <c r="N98"/>
  <c r="M98"/>
  <c r="L98"/>
  <c r="I98"/>
  <c r="K98"/>
  <c r="C98"/>
  <c r="D97"/>
  <c r="E97"/>
  <c r="J97"/>
  <c r="R97"/>
  <c r="U97"/>
  <c r="S97"/>
  <c r="Q97"/>
  <c r="N97"/>
  <c r="M97"/>
  <c r="L97"/>
  <c r="I97"/>
  <c r="K97"/>
  <c r="C97"/>
  <c r="D96"/>
  <c r="E96"/>
  <c r="J96"/>
  <c r="R96"/>
  <c r="U96"/>
  <c r="S96"/>
  <c r="Q96"/>
  <c r="N96"/>
  <c r="M96"/>
  <c r="L96"/>
  <c r="I96"/>
  <c r="K96"/>
  <c r="C96"/>
  <c r="D95"/>
  <c r="E95"/>
  <c r="J95"/>
  <c r="R95"/>
  <c r="U95"/>
  <c r="S95"/>
  <c r="Q95"/>
  <c r="N95"/>
  <c r="M95"/>
  <c r="L95"/>
  <c r="I95"/>
  <c r="K95"/>
  <c r="C95"/>
  <c r="D94"/>
  <c r="E94"/>
  <c r="J94"/>
  <c r="R94"/>
  <c r="U94"/>
  <c r="S94"/>
  <c r="Q94"/>
  <c r="N94"/>
  <c r="M94"/>
  <c r="L94"/>
  <c r="I94"/>
  <c r="K94"/>
  <c r="C94"/>
  <c r="D93"/>
  <c r="E93"/>
  <c r="J93"/>
  <c r="U93"/>
  <c r="I93"/>
  <c r="K93"/>
  <c r="C93"/>
  <c r="J92"/>
  <c r="R92"/>
  <c r="U92"/>
  <c r="S92"/>
  <c r="Q92"/>
  <c r="N92"/>
  <c r="M92"/>
  <c r="L92"/>
  <c r="D92"/>
  <c r="E92"/>
  <c r="I92"/>
  <c r="K92"/>
  <c r="C92"/>
  <c r="D91"/>
  <c r="E91"/>
  <c r="J91"/>
  <c r="R91"/>
  <c r="U91"/>
  <c r="S91"/>
  <c r="Q91"/>
  <c r="N91"/>
  <c r="M91"/>
  <c r="L91"/>
  <c r="I91"/>
  <c r="K91"/>
  <c r="C91"/>
  <c r="D90"/>
  <c r="E90"/>
  <c r="J90"/>
  <c r="R90"/>
  <c r="U90"/>
  <c r="S90"/>
  <c r="Q90"/>
  <c r="N90"/>
  <c r="M90"/>
  <c r="L90"/>
  <c r="I90"/>
  <c r="K90"/>
  <c r="C90"/>
  <c r="D89"/>
  <c r="E89"/>
  <c r="J89"/>
  <c r="R89"/>
  <c r="U89"/>
  <c r="S89"/>
  <c r="Q89"/>
  <c r="N89"/>
  <c r="M89"/>
  <c r="L89"/>
  <c r="I89"/>
  <c r="K89"/>
  <c r="C89"/>
  <c r="D88"/>
  <c r="E88"/>
  <c r="J88"/>
  <c r="R88"/>
  <c r="U88"/>
  <c r="S88"/>
  <c r="Q88"/>
  <c r="N88"/>
  <c r="M88"/>
  <c r="L88"/>
  <c r="I88"/>
  <c r="K88"/>
  <c r="C88"/>
  <c r="D87"/>
  <c r="E87"/>
  <c r="J87"/>
  <c r="R87"/>
  <c r="U87"/>
  <c r="S87"/>
  <c r="Q87"/>
  <c r="N87"/>
  <c r="M87"/>
  <c r="L87"/>
  <c r="I87"/>
  <c r="K87"/>
  <c r="C87"/>
  <c r="D86"/>
  <c r="E86"/>
  <c r="J86"/>
  <c r="R86"/>
  <c r="U86"/>
  <c r="S86"/>
  <c r="Q86"/>
  <c r="N86"/>
  <c r="M86"/>
  <c r="L86"/>
  <c r="I86"/>
  <c r="K86"/>
  <c r="C86"/>
  <c r="D85"/>
  <c r="E85"/>
  <c r="J85"/>
  <c r="R85"/>
  <c r="U85"/>
  <c r="S85"/>
  <c r="Q85"/>
  <c r="N85"/>
  <c r="M85"/>
  <c r="L85"/>
  <c r="I85"/>
  <c r="K85"/>
  <c r="C85"/>
  <c r="D84"/>
  <c r="E84"/>
  <c r="J84"/>
  <c r="R84"/>
  <c r="U84"/>
  <c r="S84"/>
  <c r="Q84"/>
  <c r="N84"/>
  <c r="M84"/>
  <c r="L84"/>
  <c r="I84"/>
  <c r="K84"/>
  <c r="C84"/>
  <c r="D83"/>
  <c r="E83"/>
  <c r="J83"/>
  <c r="R83"/>
  <c r="U83"/>
  <c r="S83"/>
  <c r="Q83"/>
  <c r="N83"/>
  <c r="M83"/>
  <c r="L83"/>
  <c r="I83"/>
  <c r="K83"/>
  <c r="C83"/>
  <c r="D82"/>
  <c r="E82"/>
  <c r="J82"/>
  <c r="R82"/>
  <c r="U82"/>
  <c r="S82"/>
  <c r="Q82"/>
  <c r="N82"/>
  <c r="M82"/>
  <c r="L82"/>
  <c r="I82"/>
  <c r="K82"/>
  <c r="C82"/>
  <c r="D81"/>
  <c r="E81"/>
  <c r="J81"/>
  <c r="R81"/>
  <c r="U81"/>
  <c r="S81"/>
  <c r="Q81"/>
  <c r="N81"/>
  <c r="M81"/>
  <c r="L81"/>
  <c r="I81"/>
  <c r="K81"/>
  <c r="C81"/>
  <c r="D80"/>
  <c r="E80"/>
  <c r="J80"/>
  <c r="R80"/>
  <c r="U80"/>
  <c r="S80"/>
  <c r="Q80"/>
  <c r="N80"/>
  <c r="M80"/>
  <c r="L80"/>
  <c r="I80"/>
  <c r="K80"/>
  <c r="C80"/>
  <c r="D79"/>
  <c r="E79"/>
  <c r="J79"/>
  <c r="U79"/>
  <c r="I79"/>
  <c r="K79"/>
  <c r="C79"/>
  <c r="J78"/>
  <c r="R78"/>
  <c r="U78"/>
  <c r="S78"/>
  <c r="Q78"/>
  <c r="N78"/>
  <c r="M78"/>
  <c r="L78"/>
  <c r="I78"/>
  <c r="K78"/>
  <c r="E78"/>
  <c r="D78"/>
  <c r="C78"/>
  <c r="D77"/>
  <c r="E77"/>
  <c r="J77"/>
  <c r="R77"/>
  <c r="U77"/>
  <c r="S77"/>
  <c r="Q77"/>
  <c r="N77"/>
  <c r="M77"/>
  <c r="L77"/>
  <c r="I77"/>
  <c r="K77"/>
  <c r="C77"/>
  <c r="D76"/>
  <c r="E76"/>
  <c r="J76"/>
  <c r="R76"/>
  <c r="U76"/>
  <c r="S76"/>
  <c r="Q76"/>
  <c r="N76"/>
  <c r="M76"/>
  <c r="L76"/>
  <c r="I76"/>
  <c r="K76"/>
  <c r="C76"/>
  <c r="D75"/>
  <c r="E75"/>
  <c r="J75"/>
  <c r="R75"/>
  <c r="U75"/>
  <c r="S75"/>
  <c r="Q75"/>
  <c r="N75"/>
  <c r="M75"/>
  <c r="L75"/>
  <c r="I75"/>
  <c r="K75"/>
  <c r="C75"/>
  <c r="D74"/>
  <c r="E74"/>
  <c r="J74"/>
  <c r="R74"/>
  <c r="U74"/>
  <c r="S74"/>
  <c r="Q74"/>
  <c r="N74"/>
  <c r="M74"/>
  <c r="L74"/>
  <c r="I74"/>
  <c r="K74"/>
  <c r="C74"/>
  <c r="D73"/>
  <c r="E73"/>
  <c r="J73"/>
  <c r="R73"/>
  <c r="U73"/>
  <c r="S73"/>
  <c r="Q73"/>
  <c r="N73"/>
  <c r="M73"/>
  <c r="L73"/>
  <c r="I73"/>
  <c r="K73"/>
  <c r="C73"/>
  <c r="D72"/>
  <c r="E72"/>
  <c r="J72"/>
  <c r="R72"/>
  <c r="U72"/>
  <c r="S72"/>
  <c r="Q72"/>
  <c r="N72"/>
  <c r="M72"/>
  <c r="L72"/>
  <c r="I72"/>
  <c r="K72"/>
  <c r="C72"/>
  <c r="D71"/>
  <c r="E71"/>
  <c r="J71"/>
  <c r="R71"/>
  <c r="U71"/>
  <c r="S71"/>
  <c r="Q71"/>
  <c r="N71"/>
  <c r="M71"/>
  <c r="L71"/>
  <c r="I71"/>
  <c r="K71"/>
  <c r="C71"/>
  <c r="D70"/>
  <c r="E70"/>
  <c r="J70"/>
  <c r="R70"/>
  <c r="U70"/>
  <c r="S70"/>
  <c r="Q70"/>
  <c r="N70"/>
  <c r="M70"/>
  <c r="L70"/>
  <c r="I70"/>
  <c r="K70"/>
  <c r="C70"/>
  <c r="D69"/>
  <c r="E69"/>
  <c r="J69"/>
  <c r="R69"/>
  <c r="U69"/>
  <c r="S69"/>
  <c r="Q69"/>
  <c r="N69"/>
  <c r="M69"/>
  <c r="L69"/>
  <c r="I69"/>
  <c r="K69"/>
  <c r="C69"/>
  <c r="D68"/>
  <c r="E68"/>
  <c r="J68"/>
  <c r="U68"/>
  <c r="I68"/>
  <c r="K68"/>
  <c r="C68"/>
  <c r="J67"/>
  <c r="R67"/>
  <c r="U67"/>
  <c r="S67"/>
  <c r="Q67"/>
  <c r="N67"/>
  <c r="M67"/>
  <c r="L67"/>
  <c r="K67"/>
  <c r="D67"/>
  <c r="E67"/>
  <c r="I67"/>
  <c r="C67"/>
  <c r="D66"/>
  <c r="E66"/>
  <c r="J66"/>
  <c r="R66"/>
  <c r="U66"/>
  <c r="S66"/>
  <c r="Q66"/>
  <c r="N66"/>
  <c r="M66"/>
  <c r="L66"/>
  <c r="I66"/>
  <c r="K66"/>
  <c r="C66"/>
  <c r="D65"/>
  <c r="E65"/>
  <c r="J65"/>
  <c r="R65"/>
  <c r="U65"/>
  <c r="S65"/>
  <c r="Q65"/>
  <c r="N65"/>
  <c r="M65"/>
  <c r="L65"/>
  <c r="I65"/>
  <c r="K65"/>
  <c r="C65"/>
  <c r="D64"/>
  <c r="E64"/>
  <c r="J64"/>
  <c r="R64"/>
  <c r="U64"/>
  <c r="S64"/>
  <c r="Q64"/>
  <c r="N64"/>
  <c r="M64"/>
  <c r="L64"/>
  <c r="I64"/>
  <c r="K64"/>
  <c r="C64"/>
  <c r="D63"/>
  <c r="E63"/>
  <c r="J63"/>
  <c r="R63"/>
  <c r="U63"/>
  <c r="S63"/>
  <c r="Q63"/>
  <c r="N63"/>
  <c r="M63"/>
  <c r="L63"/>
  <c r="I63"/>
  <c r="K63"/>
  <c r="C63"/>
  <c r="D62"/>
  <c r="E62"/>
  <c r="J62"/>
  <c r="R62"/>
  <c r="U62"/>
  <c r="S62"/>
  <c r="Q62"/>
  <c r="N62"/>
  <c r="M62"/>
  <c r="L62"/>
  <c r="I62"/>
  <c r="K62"/>
  <c r="C62"/>
  <c r="D61"/>
  <c r="E61"/>
  <c r="J61"/>
  <c r="R61"/>
  <c r="U61"/>
  <c r="S61"/>
  <c r="Q61"/>
  <c r="N61"/>
  <c r="M61"/>
  <c r="L61"/>
  <c r="I61"/>
  <c r="K61"/>
  <c r="C61"/>
  <c r="D60"/>
  <c r="E60"/>
  <c r="J60"/>
  <c r="R60"/>
  <c r="U60"/>
  <c r="S60"/>
  <c r="Q60"/>
  <c r="N60"/>
  <c r="M60"/>
  <c r="L60"/>
  <c r="I60"/>
  <c r="K60"/>
  <c r="C60"/>
  <c r="D59"/>
  <c r="E59"/>
  <c r="J59"/>
  <c r="R59"/>
  <c r="U59"/>
  <c r="S59"/>
  <c r="Q59"/>
  <c r="N59"/>
  <c r="M59"/>
  <c r="L59"/>
  <c r="I59"/>
  <c r="K59"/>
  <c r="C59"/>
  <c r="D58"/>
  <c r="E58"/>
  <c r="J58"/>
  <c r="R58"/>
  <c r="U58"/>
  <c r="S58"/>
  <c r="Q58"/>
  <c r="N58"/>
  <c r="M58"/>
  <c r="L58"/>
  <c r="I58"/>
  <c r="K58"/>
  <c r="C58"/>
  <c r="D57"/>
  <c r="E57"/>
  <c r="J57"/>
  <c r="R57"/>
  <c r="U57"/>
  <c r="S57"/>
  <c r="Q57"/>
  <c r="N57"/>
  <c r="M57"/>
  <c r="L57"/>
  <c r="I57"/>
  <c r="K57"/>
  <c r="C57"/>
  <c r="D56"/>
  <c r="E56"/>
  <c r="J56"/>
  <c r="R56"/>
  <c r="U56"/>
  <c r="S56"/>
  <c r="Q56"/>
  <c r="N56"/>
  <c r="M56"/>
  <c r="L56"/>
  <c r="I56"/>
  <c r="K56"/>
  <c r="C56"/>
  <c r="D55"/>
  <c r="E55"/>
  <c r="J55"/>
  <c r="R55"/>
  <c r="U55"/>
  <c r="S55"/>
  <c r="Q55"/>
  <c r="N55"/>
  <c r="M55"/>
  <c r="L55"/>
  <c r="I55"/>
  <c r="K55"/>
  <c r="C55"/>
  <c r="D54"/>
  <c r="E54"/>
  <c r="J54"/>
  <c r="R54"/>
  <c r="U54"/>
  <c r="S54"/>
  <c r="Q54"/>
  <c r="N54"/>
  <c r="M54"/>
  <c r="L54"/>
  <c r="I54"/>
  <c r="K54"/>
  <c r="C54"/>
  <c r="D53"/>
  <c r="E53"/>
  <c r="J53"/>
  <c r="R53"/>
  <c r="U53"/>
  <c r="S53"/>
  <c r="Q53"/>
  <c r="N53"/>
  <c r="M53"/>
  <c r="L53"/>
  <c r="I53"/>
  <c r="K53"/>
  <c r="C53"/>
  <c r="D52"/>
  <c r="E52"/>
  <c r="J52"/>
  <c r="U52"/>
  <c r="I52"/>
  <c r="K52"/>
  <c r="C52"/>
  <c r="J51"/>
  <c r="R51"/>
  <c r="U51"/>
  <c r="S51"/>
  <c r="Q51"/>
  <c r="N51"/>
  <c r="M51"/>
  <c r="L51"/>
  <c r="D51"/>
  <c r="E51"/>
  <c r="I51"/>
  <c r="K51"/>
  <c r="C51"/>
  <c r="D50"/>
  <c r="E50"/>
  <c r="J50"/>
  <c r="U50"/>
  <c r="I50"/>
  <c r="K50"/>
  <c r="C50"/>
  <c r="D49"/>
  <c r="E49"/>
  <c r="J49"/>
  <c r="U49"/>
  <c r="I49"/>
  <c r="K49"/>
  <c r="C49"/>
  <c r="D48"/>
  <c r="E48"/>
  <c r="J48"/>
  <c r="U48"/>
  <c r="I48"/>
  <c r="K48"/>
  <c r="C48"/>
  <c r="D47"/>
  <c r="E47"/>
  <c r="J47"/>
  <c r="U47"/>
  <c r="I47"/>
  <c r="K47"/>
  <c r="C47"/>
  <c r="D46"/>
  <c r="E46"/>
  <c r="J46"/>
  <c r="U46"/>
  <c r="I46"/>
  <c r="K46"/>
  <c r="C46"/>
  <c r="D45"/>
  <c r="E45"/>
  <c r="J45"/>
  <c r="U45"/>
  <c r="I45"/>
  <c r="K45"/>
  <c r="C45"/>
  <c r="D44"/>
  <c r="E44"/>
  <c r="J44"/>
  <c r="U44"/>
  <c r="I44"/>
  <c r="K44"/>
  <c r="C44"/>
  <c r="J43"/>
  <c r="U43"/>
  <c r="I43"/>
  <c r="K43"/>
  <c r="E43"/>
  <c r="D43"/>
  <c r="C43"/>
  <c r="D42"/>
  <c r="E42"/>
  <c r="J42"/>
  <c r="R42"/>
  <c r="U42"/>
  <c r="S42"/>
  <c r="Q42"/>
  <c r="N42"/>
  <c r="M42"/>
  <c r="L42"/>
  <c r="I42"/>
  <c r="K42"/>
  <c r="C42"/>
  <c r="D41"/>
  <c r="E41"/>
  <c r="J41"/>
  <c r="R41"/>
  <c r="U41"/>
  <c r="S41"/>
  <c r="Q41"/>
  <c r="N41"/>
  <c r="M41"/>
  <c r="L41"/>
  <c r="I41"/>
  <c r="K41"/>
  <c r="C41"/>
  <c r="D40"/>
  <c r="E40"/>
  <c r="J40"/>
  <c r="R40"/>
  <c r="U40"/>
  <c r="S40"/>
  <c r="Q40"/>
  <c r="N40"/>
  <c r="M40"/>
  <c r="L40"/>
  <c r="I40"/>
  <c r="K40"/>
  <c r="C40"/>
  <c r="D39"/>
  <c r="E39"/>
  <c r="J39"/>
  <c r="R39"/>
  <c r="U39"/>
  <c r="S39"/>
  <c r="Q39"/>
  <c r="N39"/>
  <c r="M39"/>
  <c r="L39"/>
  <c r="I39"/>
  <c r="K39"/>
  <c r="C39"/>
  <c r="D38"/>
  <c r="E38"/>
  <c r="J38"/>
  <c r="R38"/>
  <c r="U38"/>
  <c r="S38"/>
  <c r="Q38"/>
  <c r="N38"/>
  <c r="M38"/>
  <c r="L38"/>
  <c r="I38"/>
  <c r="K38"/>
  <c r="C38"/>
  <c r="D37"/>
  <c r="E37"/>
  <c r="J37"/>
  <c r="R37"/>
  <c r="U37"/>
  <c r="S37"/>
  <c r="Q37"/>
  <c r="N37"/>
  <c r="M37"/>
  <c r="L37"/>
  <c r="I37"/>
  <c r="K37"/>
  <c r="C37"/>
  <c r="D36"/>
  <c r="E36"/>
  <c r="J36"/>
  <c r="R36"/>
  <c r="U36"/>
  <c r="S36"/>
  <c r="Q36"/>
  <c r="N36"/>
  <c r="M36"/>
  <c r="L36"/>
  <c r="I36"/>
  <c r="K36"/>
  <c r="C36"/>
  <c r="D35"/>
  <c r="E35"/>
  <c r="J35"/>
  <c r="R35"/>
  <c r="U35"/>
  <c r="S35"/>
  <c r="Q35"/>
  <c r="N35"/>
  <c r="M35"/>
  <c r="L35"/>
  <c r="I35"/>
  <c r="K35"/>
  <c r="C35"/>
  <c r="D34"/>
  <c r="E34"/>
  <c r="J34"/>
  <c r="U34"/>
  <c r="I34"/>
  <c r="K34"/>
  <c r="C34"/>
  <c r="J33"/>
  <c r="R33"/>
  <c r="U33"/>
  <c r="S33"/>
  <c r="Q33"/>
  <c r="N33"/>
  <c r="M33"/>
  <c r="L33"/>
  <c r="K33"/>
  <c r="I33"/>
  <c r="E33"/>
  <c r="D33"/>
  <c r="C33"/>
  <c r="D32"/>
  <c r="E32"/>
  <c r="J32"/>
  <c r="U32"/>
  <c r="I32"/>
  <c r="K32"/>
  <c r="C32"/>
  <c r="D31"/>
  <c r="E31"/>
  <c r="J31"/>
  <c r="U31"/>
  <c r="I31"/>
  <c r="K31"/>
  <c r="C31"/>
  <c r="D30"/>
  <c r="E30"/>
  <c r="J30"/>
  <c r="R30"/>
  <c r="U30"/>
  <c r="S30"/>
  <c r="Q30"/>
  <c r="N30"/>
  <c r="M30"/>
  <c r="L30"/>
  <c r="I30"/>
  <c r="K30"/>
  <c r="C30"/>
  <c r="D29"/>
  <c r="E29"/>
  <c r="J29"/>
  <c r="U29"/>
  <c r="I29"/>
  <c r="K29"/>
  <c r="C29"/>
  <c r="J28"/>
  <c r="R28"/>
  <c r="U28"/>
  <c r="S28"/>
  <c r="Q28"/>
  <c r="N28"/>
  <c r="M28"/>
  <c r="L28"/>
  <c r="K28"/>
  <c r="I28"/>
  <c r="E28"/>
  <c r="D28"/>
  <c r="C28"/>
  <c r="U27"/>
  <c r="K27"/>
  <c r="J27"/>
  <c r="I27"/>
  <c r="U26"/>
  <c r="K26"/>
  <c r="J26"/>
  <c r="I26"/>
  <c r="U25"/>
  <c r="K25"/>
  <c r="J25"/>
  <c r="I25"/>
  <c r="U24"/>
  <c r="K24"/>
  <c r="J24"/>
  <c r="I24"/>
  <c r="U23"/>
  <c r="K23"/>
  <c r="J23"/>
  <c r="I23"/>
  <c r="U22"/>
  <c r="K22"/>
  <c r="J22"/>
  <c r="I22"/>
  <c r="U21"/>
  <c r="K21"/>
  <c r="J21"/>
  <c r="I21"/>
  <c r="U20"/>
  <c r="K20"/>
  <c r="J20"/>
  <c r="I20"/>
  <c r="D19"/>
  <c r="E19"/>
  <c r="J19"/>
  <c r="R19"/>
  <c r="U19"/>
  <c r="S19"/>
  <c r="Q19"/>
  <c r="N19"/>
  <c r="M19"/>
  <c r="L19"/>
  <c r="I19"/>
  <c r="K19"/>
  <c r="C19"/>
  <c r="D18"/>
  <c r="E18"/>
  <c r="J18"/>
  <c r="R18"/>
  <c r="U18"/>
  <c r="S18"/>
  <c r="Q18"/>
  <c r="N18"/>
  <c r="M18"/>
  <c r="L18"/>
  <c r="I18"/>
  <c r="K18"/>
  <c r="C18"/>
  <c r="D17"/>
  <c r="E17"/>
  <c r="J17"/>
  <c r="U17"/>
  <c r="I17"/>
  <c r="K17"/>
  <c r="C17"/>
  <c r="D16"/>
  <c r="E16"/>
  <c r="J16"/>
  <c r="U16"/>
  <c r="I16"/>
  <c r="K16"/>
  <c r="C16"/>
  <c r="D15"/>
  <c r="E15"/>
  <c r="J15"/>
  <c r="R15"/>
  <c r="U15"/>
  <c r="S15"/>
  <c r="Q15"/>
  <c r="N15"/>
  <c r="M15"/>
  <c r="L15"/>
  <c r="I15"/>
  <c r="K15"/>
  <c r="C15"/>
  <c r="D14"/>
  <c r="E14"/>
  <c r="J14"/>
  <c r="R14"/>
  <c r="U14"/>
  <c r="S14"/>
  <c r="Q14"/>
  <c r="N14"/>
  <c r="M14"/>
  <c r="L14"/>
  <c r="I14"/>
  <c r="K14"/>
  <c r="C14"/>
  <c r="D13"/>
  <c r="E13"/>
  <c r="J13"/>
  <c r="U13"/>
  <c r="I13"/>
  <c r="K13"/>
  <c r="C13"/>
  <c r="D12"/>
  <c r="E12"/>
  <c r="J12"/>
  <c r="U12"/>
  <c r="I12"/>
  <c r="K12"/>
  <c r="C12"/>
  <c r="D11"/>
  <c r="E11"/>
  <c r="J11"/>
  <c r="U11"/>
  <c r="I11"/>
  <c r="K11"/>
  <c r="C11"/>
  <c r="D10"/>
  <c r="E10"/>
  <c r="J10"/>
  <c r="U10"/>
  <c r="I10"/>
  <c r="K10"/>
  <c r="C10"/>
  <c r="D9"/>
  <c r="E9"/>
  <c r="J9"/>
  <c r="U9"/>
  <c r="I9"/>
  <c r="K9"/>
  <c r="C9"/>
  <c r="D8"/>
  <c r="E8"/>
  <c r="J8"/>
  <c r="U8"/>
  <c r="I8"/>
  <c r="K8"/>
  <c r="C8"/>
  <c r="J7"/>
  <c r="R7"/>
  <c r="U7"/>
  <c r="S7"/>
  <c r="Q7"/>
  <c r="N7"/>
  <c r="M7"/>
  <c r="L7"/>
  <c r="K7"/>
  <c r="I7"/>
  <c r="E7"/>
  <c r="D7"/>
  <c r="C7"/>
  <c r="U6"/>
  <c r="S6"/>
  <c r="R6"/>
  <c r="Q6"/>
  <c r="N6"/>
  <c r="M6"/>
  <c r="L6"/>
  <c r="I6"/>
  <c r="J6"/>
  <c r="K6"/>
  <c r="E6"/>
  <c r="D6"/>
  <c r="C6"/>
  <c r="J7" i="5"/>
  <c r="N7"/>
  <c r="R7"/>
  <c r="V7"/>
  <c r="Y7"/>
  <c r="J8"/>
  <c r="N8"/>
  <c r="R8"/>
  <c r="V8"/>
  <c r="Y8"/>
  <c r="Y6"/>
  <c r="J10"/>
  <c r="N10"/>
  <c r="R10"/>
  <c r="V10"/>
  <c r="Y10"/>
  <c r="Y9"/>
  <c r="J12"/>
  <c r="N12"/>
  <c r="R12"/>
  <c r="V12"/>
  <c r="Y12"/>
  <c r="Y11"/>
  <c r="J14"/>
  <c r="N14"/>
  <c r="R14"/>
  <c r="V14"/>
  <c r="Y14"/>
  <c r="Y13"/>
  <c r="AB14"/>
  <c r="AA14"/>
  <c r="I14"/>
  <c r="Q14"/>
  <c r="T14"/>
  <c r="S14"/>
  <c r="K14"/>
  <c r="C14"/>
  <c r="V13"/>
  <c r="AB13"/>
  <c r="AA13"/>
  <c r="Z13"/>
  <c r="I13"/>
  <c r="Q13"/>
  <c r="T13"/>
  <c r="S13"/>
  <c r="R13"/>
  <c r="N13"/>
  <c r="M13"/>
  <c r="L13"/>
  <c r="K13"/>
  <c r="J13"/>
  <c r="H13"/>
  <c r="G13"/>
  <c r="F13"/>
  <c r="E13"/>
  <c r="D13"/>
  <c r="C13"/>
  <c r="AB12"/>
  <c r="AA12"/>
  <c r="I12"/>
  <c r="Q12"/>
  <c r="T12"/>
  <c r="S12"/>
  <c r="K12"/>
  <c r="C12"/>
  <c r="V11"/>
  <c r="AB11"/>
  <c r="AA11"/>
  <c r="Z11"/>
  <c r="I11"/>
  <c r="Q11"/>
  <c r="T11"/>
  <c r="S11"/>
  <c r="R11"/>
  <c r="N11"/>
  <c r="M11"/>
  <c r="L11"/>
  <c r="K11"/>
  <c r="J11"/>
  <c r="H11"/>
  <c r="G11"/>
  <c r="F11"/>
  <c r="E11"/>
  <c r="D11"/>
  <c r="C11"/>
  <c r="AB10"/>
  <c r="AA10"/>
  <c r="I10"/>
  <c r="Q10"/>
  <c r="T10"/>
  <c r="S10"/>
  <c r="K10"/>
  <c r="C10"/>
  <c r="V9"/>
  <c r="AB9"/>
  <c r="I9"/>
  <c r="Q9"/>
  <c r="T9"/>
  <c r="S9"/>
  <c r="R9"/>
  <c r="N9"/>
  <c r="M9"/>
  <c r="L9"/>
  <c r="K9"/>
  <c r="J9"/>
  <c r="H9"/>
  <c r="G9"/>
  <c r="F9"/>
  <c r="E9"/>
  <c r="D9"/>
  <c r="C9"/>
  <c r="AB8"/>
  <c r="AA8"/>
  <c r="I8"/>
  <c r="Q8"/>
  <c r="T8"/>
  <c r="S8"/>
  <c r="K8"/>
  <c r="C8"/>
  <c r="AB7"/>
  <c r="AA7"/>
  <c r="I7"/>
  <c r="Q7"/>
  <c r="T7"/>
  <c r="S7"/>
  <c r="K7"/>
  <c r="C7"/>
  <c r="AB6"/>
  <c r="AA6"/>
  <c r="Z6"/>
  <c r="I6"/>
  <c r="Q6"/>
  <c r="T6"/>
  <c r="S6"/>
  <c r="R6"/>
  <c r="N6"/>
  <c r="M6"/>
  <c r="L6"/>
  <c r="K6"/>
  <c r="J6"/>
  <c r="H6"/>
  <c r="G6"/>
  <c r="F6"/>
  <c r="E6"/>
  <c r="D6"/>
  <c r="C6"/>
</calcChain>
</file>

<file path=xl/sharedStrings.xml><?xml version="1.0" encoding="utf-8"?>
<sst xmlns="http://schemas.openxmlformats.org/spreadsheetml/2006/main" count="1211" uniqueCount="497">
  <si>
    <t>地区</t>
  </si>
  <si>
    <t>地区编码</t>
  </si>
  <si>
    <t>城乡义务教育公用经费</t>
  </si>
  <si>
    <t>小规模小学和教学点公用经费补助资金</t>
  </si>
  <si>
    <t>应下达全省2020年城乡义务教育公用经费补助金额（万元，含市县）</t>
  </si>
  <si>
    <t>省财政（含中央）负担金额</t>
  </si>
  <si>
    <t>已提前下达资金（粤财科教[2019]226号）</t>
  </si>
  <si>
    <t>应抵扣以前年度清算资金
（粤财科教[2019]226号）</t>
  </si>
  <si>
    <t>省财政清算下达2020年补助资金（万元）</t>
  </si>
  <si>
    <t>待扣减金额</t>
  </si>
  <si>
    <t>备注</t>
  </si>
  <si>
    <t>2019年城乡义务教育学校在校生（人）</t>
  </si>
  <si>
    <t>补助标准
（元/人）</t>
  </si>
  <si>
    <t>省财政分担比例</t>
  </si>
  <si>
    <t>应下达2020年城乡义务教育公用经费总额（万元）（按2019年学生人数）</t>
  </si>
  <si>
    <t>2019年不足100人的小规模小学及小学教学点个数（个）</t>
  </si>
  <si>
    <t>2019年不足100人的小规模小学及小学教学点在校生实有人数（人）</t>
  </si>
  <si>
    <t>资金安排差额人数（人）</t>
  </si>
  <si>
    <t>应下达2020年小规模小学和教学点公用经费补助资金总额（万元）（按2019年学生人数）</t>
  </si>
  <si>
    <t>合计</t>
  </si>
  <si>
    <t>小学</t>
  </si>
  <si>
    <t>初中</t>
  </si>
  <si>
    <t>其中：省财政（含中央）分担</t>
  </si>
  <si>
    <t>市县分担</t>
  </si>
  <si>
    <t>总计</t>
  </si>
  <si>
    <t>其中：中央</t>
  </si>
  <si>
    <t>其中：省级</t>
  </si>
  <si>
    <t>列序号</t>
  </si>
  <si>
    <t>①=②+③</t>
  </si>
  <si>
    <t>②</t>
  </si>
  <si>
    <t>③</t>
  </si>
  <si>
    <t>④</t>
  </si>
  <si>
    <t>⑤</t>
  </si>
  <si>
    <t>⑥</t>
  </si>
  <si>
    <t>⑦=⑧+⑨</t>
  </si>
  <si>
    <t>⑧=(②*④*⑥+③*⑤*⑥)/10000</t>
  </si>
  <si>
    <t>⑨=[②*④*(1-⑥)+③*⑤*(1-⑥)]/10000</t>
  </si>
  <si>
    <t>⑩</t>
  </si>
  <si>
    <t>⑪</t>
  </si>
  <si>
    <r>
      <rPr>
        <sz val="12"/>
        <rFont val="MS Gothic"/>
        <family val="3"/>
        <charset val="128"/>
      </rPr>
      <t>⑫</t>
    </r>
    <r>
      <rPr>
        <sz val="12"/>
        <rFont val="宋体"/>
        <charset val="134"/>
      </rPr>
      <t>=⑩*100-</t>
    </r>
    <r>
      <rPr>
        <sz val="12"/>
        <rFont val="MS Gothic"/>
        <family val="3"/>
        <charset val="128"/>
      </rPr>
      <t>⑪</t>
    </r>
  </si>
  <si>
    <t>⑬</t>
  </si>
  <si>
    <t>⑭</t>
  </si>
  <si>
    <r>
      <rPr>
        <sz val="12"/>
        <rFont val="MS Gothic"/>
        <family val="3"/>
        <charset val="128"/>
      </rPr>
      <t>⑮</t>
    </r>
    <r>
      <rPr>
        <sz val="12"/>
        <rFont val="宋体"/>
        <charset val="134"/>
      </rPr>
      <t>=</t>
    </r>
    <r>
      <rPr>
        <sz val="12"/>
        <rFont val="MS Gothic"/>
        <family val="3"/>
        <charset val="128"/>
      </rPr>
      <t>⑫</t>
    </r>
    <r>
      <rPr>
        <sz val="12"/>
        <rFont val="宋体"/>
        <charset val="134"/>
      </rPr>
      <t>*</t>
    </r>
    <r>
      <rPr>
        <sz val="12"/>
        <rFont val="MS Gothic"/>
        <family val="3"/>
        <charset val="128"/>
      </rPr>
      <t>⑬</t>
    </r>
    <r>
      <rPr>
        <sz val="12"/>
        <rFont val="宋体"/>
        <charset val="134"/>
      </rPr>
      <t>/10000</t>
    </r>
  </si>
  <si>
    <r>
      <rPr>
        <sz val="12"/>
        <rFont val="MS Gothic"/>
        <family val="3"/>
        <charset val="128"/>
      </rPr>
      <t>⑯</t>
    </r>
    <r>
      <rPr>
        <sz val="12"/>
        <rFont val="宋体"/>
        <charset val="134"/>
      </rPr>
      <t>=</t>
    </r>
    <r>
      <rPr>
        <sz val="12"/>
        <rFont val="MS Gothic"/>
        <family val="3"/>
        <charset val="128"/>
      </rPr>
      <t>⑫</t>
    </r>
    <r>
      <rPr>
        <sz val="12"/>
        <rFont val="宋体"/>
        <charset val="134"/>
      </rPr>
      <t>*</t>
    </r>
    <r>
      <rPr>
        <sz val="12"/>
        <rFont val="MS Gothic"/>
        <family val="3"/>
        <charset val="128"/>
      </rPr>
      <t>⑬</t>
    </r>
    <r>
      <rPr>
        <sz val="12"/>
        <rFont val="宋体"/>
        <charset val="134"/>
      </rPr>
      <t>*</t>
    </r>
    <r>
      <rPr>
        <sz val="12"/>
        <rFont val="MS Gothic"/>
        <family val="3"/>
        <charset val="128"/>
      </rPr>
      <t>⑭</t>
    </r>
    <r>
      <rPr>
        <sz val="12"/>
        <rFont val="宋体"/>
        <charset val="134"/>
      </rPr>
      <t>/10000</t>
    </r>
  </si>
  <si>
    <r>
      <rPr>
        <sz val="12"/>
        <rFont val="MS Gothic"/>
        <family val="3"/>
        <charset val="128"/>
      </rPr>
      <t>⑰</t>
    </r>
    <r>
      <rPr>
        <sz val="12"/>
        <rFont val="宋体"/>
        <charset val="134"/>
      </rPr>
      <t>=</t>
    </r>
    <r>
      <rPr>
        <sz val="12"/>
        <rFont val="MS Gothic"/>
        <family val="3"/>
        <charset val="128"/>
      </rPr>
      <t>⑮</t>
    </r>
    <r>
      <rPr>
        <sz val="12"/>
        <rFont val="宋体"/>
        <charset val="134"/>
      </rPr>
      <t>-</t>
    </r>
    <r>
      <rPr>
        <sz val="12"/>
        <rFont val="MS Gothic"/>
        <family val="3"/>
        <charset val="128"/>
      </rPr>
      <t>⑯</t>
    </r>
  </si>
  <si>
    <r>
      <rPr>
        <sz val="12"/>
        <rFont val="MS Gothic"/>
        <family val="3"/>
        <charset val="128"/>
      </rPr>
      <t>⑱</t>
    </r>
    <r>
      <rPr>
        <sz val="12"/>
        <rFont val="宋体"/>
        <charset val="134"/>
      </rPr>
      <t>=⑦+</t>
    </r>
    <r>
      <rPr>
        <sz val="12"/>
        <rFont val="MS Gothic"/>
        <family val="3"/>
        <charset val="128"/>
      </rPr>
      <t>⑮</t>
    </r>
  </si>
  <si>
    <t>⑲</t>
  </si>
  <si>
    <t>⑳</t>
  </si>
  <si>
    <t>=max(⑱-⑲+⑳,0)</t>
  </si>
  <si>
    <t>*</t>
  </si>
  <si>
    <t>广州市</t>
  </si>
  <si>
    <t>广州市本级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</si>
  <si>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</si>
  <si>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</si>
  <si>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</si>
  <si>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</si>
  <si>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</si>
  <si>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</si>
  <si>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</si>
  <si>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</si>
  <si>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</si>
  <si>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</si>
  <si>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</si>
  <si>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深圳市</t>
  </si>
  <si>
    <t>深圳市本级</t>
  </si>
  <si>
    <t>福田区</t>
  </si>
  <si>
    <t>罗湖区</t>
  </si>
  <si>
    <t>盐田区</t>
  </si>
  <si>
    <t>南山区</t>
  </si>
  <si>
    <t>宝安区</t>
  </si>
  <si>
    <t>龙岗区</t>
  </si>
  <si>
    <t>珠海市</t>
  </si>
  <si>
    <t>珠海市本级</t>
  </si>
  <si>
    <t>香洲区</t>
  </si>
  <si>
    <t>含高新区、万山、横琴</t>
  </si>
  <si>
    <t>金湾区</t>
  </si>
  <si>
    <t>含高栏港</t>
  </si>
  <si>
    <t>斗门区</t>
  </si>
  <si>
    <t>汕头市</t>
  </si>
  <si>
    <t>汕头市本级</t>
  </si>
  <si>
    <t>金平区</t>
  </si>
  <si>
    <t>龙湖区</t>
  </si>
  <si>
    <t>澄海区</t>
  </si>
  <si>
    <t>濠江区</t>
  </si>
  <si>
    <t>潮阳区</t>
  </si>
  <si>
    <t>潮南区</t>
  </si>
  <si>
    <t>南澳县</t>
  </si>
  <si>
    <t>佛山市</t>
  </si>
  <si>
    <t>佛山市本级</t>
  </si>
  <si>
    <t>禅城区</t>
  </si>
  <si>
    <t>南海区</t>
  </si>
  <si>
    <t>高明区</t>
  </si>
  <si>
    <t>三水区</t>
  </si>
  <si>
    <t>顺德区</t>
  </si>
  <si>
    <t>韶关市</t>
  </si>
  <si>
    <t>韶关市本级</t>
  </si>
  <si>
    <t>浈江区</t>
  </si>
  <si>
    <t>武江区</t>
  </si>
  <si>
    <t>曲江区</t>
  </si>
  <si>
    <t>乐昌市</t>
  </si>
  <si>
    <t>始兴县</t>
  </si>
  <si>
    <t>新丰县</t>
  </si>
  <si>
    <t>南雄市</t>
  </si>
  <si>
    <t>仁化县</t>
  </si>
  <si>
    <t>翁源县</t>
  </si>
  <si>
    <t>乳源县</t>
  </si>
  <si>
    <t>河源市</t>
  </si>
  <si>
    <t>河源市本级</t>
  </si>
  <si>
    <t>源城区</t>
  </si>
  <si>
    <t>东源县</t>
  </si>
  <si>
    <t>和平县</t>
  </si>
  <si>
    <t>龙川县</t>
  </si>
  <si>
    <t>紫金县</t>
  </si>
  <si>
    <t>连平县</t>
  </si>
  <si>
    <t>梅州市</t>
  </si>
  <si>
    <t>梅州市本级</t>
  </si>
  <si>
    <t>梅江区</t>
  </si>
  <si>
    <t>梅县区</t>
  </si>
  <si>
    <t>平远县</t>
  </si>
  <si>
    <t>蕉岭县</t>
  </si>
  <si>
    <t>大埔县</t>
  </si>
  <si>
    <t>兴宁市</t>
  </si>
  <si>
    <t>丰顺县</t>
  </si>
  <si>
    <t>五华县</t>
  </si>
  <si>
    <t>惠州市</t>
  </si>
  <si>
    <t>惠州市本级</t>
  </si>
  <si>
    <t>惠城区</t>
  </si>
  <si>
    <t>含仲恺区</t>
  </si>
  <si>
    <t>惠阳区</t>
  </si>
  <si>
    <t>含大亚湾区</t>
  </si>
  <si>
    <t>惠东县</t>
  </si>
  <si>
    <t>龙门县</t>
  </si>
  <si>
    <t>博罗县</t>
  </si>
  <si>
    <t>汕尾市</t>
  </si>
  <si>
    <t>汕尾市本级</t>
  </si>
  <si>
    <t>城区</t>
  </si>
  <si>
    <t>海丰县</t>
  </si>
  <si>
    <t>含红海湾区</t>
  </si>
  <si>
    <t>陆丰市</t>
  </si>
  <si>
    <t>含华侨管理区</t>
  </si>
  <si>
    <t>陆河县</t>
  </si>
  <si>
    <t>东莞市</t>
  </si>
  <si>
    <t>中山市</t>
  </si>
  <si>
    <t>江门市</t>
  </si>
  <si>
    <t>江门市本级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</si>
  <si>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</si>
  <si>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</si>
  <si>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</si>
  <si>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</si>
  <si>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</si>
  <si>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</si>
  <si>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</si>
  <si>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</si>
  <si>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</si>
  <si>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江城区</t>
  </si>
  <si>
    <t>阳东区</t>
  </si>
  <si>
    <t>阳西县</t>
  </si>
  <si>
    <t>阳春市</t>
  </si>
  <si>
    <t>湛江市</t>
  </si>
  <si>
    <t>湛江市本级</t>
  </si>
  <si>
    <t>赤坎区</t>
  </si>
  <si>
    <t>霞山区</t>
  </si>
  <si>
    <t>麻章区</t>
  </si>
  <si>
    <t>含开发区</t>
  </si>
  <si>
    <t>坡头区</t>
  </si>
  <si>
    <t>吴川市</t>
  </si>
  <si>
    <t>遂溪县</t>
  </si>
  <si>
    <t>雷州市</t>
  </si>
  <si>
    <t>廉江市</t>
  </si>
  <si>
    <t>徐闻县</t>
  </si>
  <si>
    <t>茂名市</t>
  </si>
  <si>
    <t>茂名市本级</t>
  </si>
  <si>
    <t>茂南区</t>
  </si>
  <si>
    <t>信宜市</t>
  </si>
  <si>
    <t>电白区</t>
  </si>
  <si>
    <t>化州市</t>
  </si>
  <si>
    <t>高州市</t>
  </si>
  <si>
    <t>肇庆市</t>
  </si>
  <si>
    <t>肇庆市本级</t>
  </si>
  <si>
    <t>端州区</t>
  </si>
  <si>
    <t>鼎湖区</t>
  </si>
  <si>
    <t>四会市</t>
  </si>
  <si>
    <t>含大旺区</t>
  </si>
  <si>
    <t>高要市</t>
  </si>
  <si>
    <t>广宁县</t>
  </si>
  <si>
    <t>德庆县</t>
  </si>
  <si>
    <t>封开县</t>
  </si>
  <si>
    <t>怀集县</t>
  </si>
  <si>
    <t>清远市</t>
  </si>
  <si>
    <t>清远市本级</t>
  </si>
  <si>
    <t>清城区</t>
  </si>
  <si>
    <t>清新区</t>
  </si>
  <si>
    <t>连州市</t>
  </si>
  <si>
    <t>佛冈县</t>
  </si>
  <si>
    <t>阳山县</t>
  </si>
  <si>
    <t>连山县</t>
  </si>
  <si>
    <t>连南县</t>
  </si>
  <si>
    <t>英德市</t>
  </si>
  <si>
    <t>潮州市</t>
  </si>
  <si>
    <t>潮州市本级</t>
  </si>
  <si>
    <t>湘桥区</t>
  </si>
  <si>
    <t>潮安区</t>
  </si>
  <si>
    <t>含枫溪区</t>
  </si>
  <si>
    <t>饶平县</t>
  </si>
  <si>
    <t>揭阳市</t>
  </si>
  <si>
    <t>揭阳市本级
（不含普侨区）</t>
  </si>
  <si>
    <t>揭阳市本级
（普侨区）</t>
  </si>
  <si>
    <t>榕城区</t>
  </si>
  <si>
    <t>含空港经济区</t>
  </si>
  <si>
    <t>揭东区</t>
  </si>
  <si>
    <t>揭西县</t>
  </si>
  <si>
    <t>普宁市</t>
  </si>
  <si>
    <t>惠来县</t>
  </si>
  <si>
    <t>云浮市</t>
  </si>
  <si>
    <t>云浮市本级</t>
  </si>
  <si>
    <t>云城区</t>
  </si>
  <si>
    <t>郁南县</t>
  </si>
  <si>
    <t>云安县</t>
  </si>
  <si>
    <t>新兴县</t>
  </si>
  <si>
    <t>罗定市</t>
  </si>
  <si>
    <t>提前下达2019年城乡义务教育公用经费补助资金明细表</t>
  </si>
  <si>
    <t>2017年城乡义务教育学校在校生（人）</t>
  </si>
  <si>
    <t>应提前下达2019年城乡义务教育公用经费总额（万元）（按2017年学生人数）</t>
  </si>
  <si>
    <t>2017年不足100人的小规模小学及小学教学点个数（个）</t>
  </si>
  <si>
    <t>2017年不足100人的小规模小学及小学教学点在校生实有人数（人）</t>
  </si>
  <si>
    <t>应提前下达2019年小规模小学和教学点公用经费补助资金总额（万元）（按2017年学生人数）</t>
  </si>
  <si>
    <t>待2019年提前下达清算资金
（粤财教[2018]149号）</t>
  </si>
  <si>
    <t>本次实际下达金额</t>
  </si>
  <si>
    <r>
      <rPr>
        <sz val="12"/>
        <rFont val="MS Gothic"/>
        <family val="3"/>
        <charset val="128"/>
      </rPr>
      <t>⑮</t>
    </r>
    <r>
      <rPr>
        <sz val="12"/>
        <rFont val="宋体"/>
        <charset val="134"/>
      </rPr>
      <t>=</t>
    </r>
    <r>
      <rPr>
        <sz val="12"/>
        <rFont val="MS Gothic"/>
        <family val="3"/>
        <charset val="128"/>
      </rPr>
      <t>⑫</t>
    </r>
    <r>
      <rPr>
        <sz val="12"/>
        <rFont val="宋体"/>
        <charset val="134"/>
      </rPr>
      <t>*</t>
    </r>
    <r>
      <rPr>
        <sz val="12"/>
        <rFont val="MS Gothic"/>
        <family val="3"/>
        <charset val="128"/>
      </rPr>
      <t>⑬</t>
    </r>
  </si>
  <si>
    <r>
      <rPr>
        <sz val="12"/>
        <rFont val="MS Gothic"/>
        <family val="3"/>
        <charset val="128"/>
      </rPr>
      <t>⑯</t>
    </r>
    <r>
      <rPr>
        <sz val="12"/>
        <rFont val="宋体"/>
        <charset val="134"/>
      </rPr>
      <t>=</t>
    </r>
    <r>
      <rPr>
        <sz val="12"/>
        <rFont val="MS Gothic"/>
        <family val="3"/>
        <charset val="128"/>
      </rPr>
      <t>⑫</t>
    </r>
    <r>
      <rPr>
        <sz val="12"/>
        <rFont val="宋体"/>
        <charset val="134"/>
      </rPr>
      <t>*</t>
    </r>
    <r>
      <rPr>
        <sz val="12"/>
        <rFont val="MS Gothic"/>
        <family val="3"/>
        <charset val="128"/>
      </rPr>
      <t>⑬</t>
    </r>
    <r>
      <rPr>
        <sz val="12"/>
        <rFont val="宋体"/>
        <charset val="134"/>
      </rPr>
      <t>*</t>
    </r>
    <r>
      <rPr>
        <sz val="12"/>
        <rFont val="MS Gothic"/>
        <family val="3"/>
        <charset val="128"/>
      </rPr>
      <t>⑭</t>
    </r>
  </si>
  <si>
    <t>⑱</t>
  </si>
  <si>
    <r>
      <rPr>
        <sz val="12"/>
        <rFont val="MS Gothic"/>
        <family val="3"/>
        <charset val="128"/>
      </rPr>
      <t>⑲</t>
    </r>
    <r>
      <rPr>
        <sz val="12"/>
        <rFont val="宋体"/>
        <charset val="134"/>
      </rPr>
      <t>=⑧+</t>
    </r>
    <r>
      <rPr>
        <sz val="12"/>
        <rFont val="MS Gothic"/>
        <family val="3"/>
        <charset val="128"/>
      </rPr>
      <t>⑯</t>
    </r>
    <r>
      <rPr>
        <sz val="12"/>
        <rFont val="宋体"/>
        <charset val="134"/>
      </rPr>
      <t>+</t>
    </r>
    <r>
      <rPr>
        <sz val="12"/>
        <rFont val="MS Gothic"/>
        <family val="3"/>
        <charset val="128"/>
      </rPr>
      <t>⑱</t>
    </r>
  </si>
  <si>
    <t>省以上财政分担比例由80%提高到100%。</t>
  </si>
  <si>
    <t>省以上财政分担比例由60%提高到100%。</t>
  </si>
  <si>
    <t>含海陵岛试验区、高新管理区</t>
  </si>
  <si>
    <t>含滨海新区、高新社会事务管理局代管</t>
  </si>
  <si>
    <t>含凤泉湖高新区</t>
  </si>
  <si>
    <t>含蓝城区</t>
  </si>
  <si>
    <t>含大南海石化工业区</t>
  </si>
  <si>
    <t>单位</t>
  </si>
  <si>
    <t>小学在校生数</t>
  </si>
  <si>
    <t>机构代码</t>
  </si>
  <si>
    <t>初中在校生数</t>
  </si>
  <si>
    <t>440000000</t>
  </si>
  <si>
    <t>440100000</t>
  </si>
  <si>
    <t>440101000</t>
  </si>
  <si>
    <t>440103000</t>
  </si>
  <si>
    <t>440104000</t>
  </si>
  <si>
    <t>440105000</t>
  </si>
  <si>
    <t>440106000</t>
  </si>
  <si>
    <t>440111000</t>
  </si>
  <si>
    <t>440112000</t>
  </si>
  <si>
    <t>440113000</t>
  </si>
  <si>
    <t>440114000</t>
  </si>
  <si>
    <t>440115000</t>
  </si>
  <si>
    <t>萝岗区</t>
  </si>
  <si>
    <t>440116000</t>
  </si>
  <si>
    <t>440117000</t>
  </si>
  <si>
    <t>440118000</t>
  </si>
  <si>
    <t>省直属</t>
  </si>
  <si>
    <t>440199000</t>
  </si>
  <si>
    <t>440200000</t>
  </si>
  <si>
    <t>440201000</t>
  </si>
  <si>
    <t>440203000</t>
  </si>
  <si>
    <t>440204000</t>
  </si>
  <si>
    <t>440205000</t>
  </si>
  <si>
    <t>440222000</t>
  </si>
  <si>
    <t>440224000</t>
  </si>
  <si>
    <t>440229000</t>
  </si>
  <si>
    <t>440232000</t>
  </si>
  <si>
    <t>440233000</t>
  </si>
  <si>
    <t>440281000</t>
  </si>
  <si>
    <t>440282000</t>
  </si>
  <si>
    <t>440299000</t>
  </si>
  <si>
    <t>440300000</t>
  </si>
  <si>
    <t>440301000</t>
  </si>
  <si>
    <t>440303000</t>
  </si>
  <si>
    <t>440304000</t>
  </si>
  <si>
    <t>440305000</t>
  </si>
  <si>
    <t>440306000</t>
  </si>
  <si>
    <t>440307000</t>
  </si>
  <si>
    <t>440308000</t>
  </si>
  <si>
    <t>光明新区代管</t>
  </si>
  <si>
    <t>440391000</t>
  </si>
  <si>
    <t>坪山新区代管</t>
  </si>
  <si>
    <t>440392000</t>
  </si>
  <si>
    <t>龙华新区代管</t>
  </si>
  <si>
    <t>440393000</t>
  </si>
  <si>
    <t>大鹏新区代管</t>
  </si>
  <si>
    <t>440394000</t>
  </si>
  <si>
    <t>440399000</t>
  </si>
  <si>
    <t>440400000</t>
  </si>
  <si>
    <t>440401000</t>
  </si>
  <si>
    <t>440402000</t>
  </si>
  <si>
    <t>440403000</t>
  </si>
  <si>
    <t>440404000</t>
  </si>
  <si>
    <t>高新区</t>
  </si>
  <si>
    <t>440405000</t>
  </si>
  <si>
    <t>高栏港区</t>
  </si>
  <si>
    <t>440406000</t>
  </si>
  <si>
    <t>万山区</t>
  </si>
  <si>
    <t>440407000</t>
  </si>
  <si>
    <t>横琴新区</t>
  </si>
  <si>
    <t>440408000</t>
  </si>
  <si>
    <t>440500000</t>
  </si>
  <si>
    <t>440501000</t>
  </si>
  <si>
    <t>440507000</t>
  </si>
  <si>
    <t>440511000</t>
  </si>
  <si>
    <t>440512000</t>
  </si>
  <si>
    <t>440513000</t>
  </si>
  <si>
    <t>440514000</t>
  </si>
  <si>
    <t>440515000</t>
  </si>
  <si>
    <t>440523000</t>
  </si>
  <si>
    <t>440599000</t>
  </si>
  <si>
    <t>440600000</t>
  </si>
  <si>
    <t>440601000</t>
  </si>
  <si>
    <t>440604000</t>
  </si>
  <si>
    <t>440605000</t>
  </si>
  <si>
    <t>440606000</t>
  </si>
  <si>
    <t>440607000</t>
  </si>
  <si>
    <t>440608000</t>
  </si>
  <si>
    <t>440699000</t>
  </si>
  <si>
    <t>440700000</t>
  </si>
  <si>
    <t>440701000</t>
  </si>
  <si>
    <t>440703000</t>
  </si>
  <si>
    <t>440704000</t>
  </si>
  <si>
    <t>440705000</t>
  </si>
  <si>
    <t>440781000</t>
  </si>
  <si>
    <t>440783000</t>
  </si>
  <si>
    <t>440784000</t>
  </si>
  <si>
    <t>440785000</t>
  </si>
  <si>
    <t>440799000</t>
  </si>
  <si>
    <t>440800000</t>
  </si>
  <si>
    <t>440801000</t>
  </si>
  <si>
    <t>440802000</t>
  </si>
  <si>
    <t>440803000</t>
  </si>
  <si>
    <t>440804000</t>
  </si>
  <si>
    <t>440811000</t>
  </si>
  <si>
    <t>440823000</t>
  </si>
  <si>
    <t>440825000</t>
  </si>
  <si>
    <t>440881000</t>
  </si>
  <si>
    <t>440882000</t>
  </si>
  <si>
    <t>440883000</t>
  </si>
  <si>
    <t>开发区代管</t>
  </si>
  <si>
    <t>440892000</t>
  </si>
  <si>
    <t>440899000</t>
  </si>
  <si>
    <t>440900000</t>
  </si>
  <si>
    <t>440901000</t>
  </si>
  <si>
    <t>440902000</t>
  </si>
  <si>
    <t>440904000</t>
  </si>
  <si>
    <t>440981000</t>
  </si>
  <si>
    <t>440982000</t>
  </si>
  <si>
    <t>440983000</t>
  </si>
  <si>
    <t>滨海新区代管</t>
  </si>
  <si>
    <t>440991000</t>
  </si>
  <si>
    <t>高新社会事务管理局代管</t>
  </si>
  <si>
    <t>440992000</t>
  </si>
  <si>
    <t>440999000</t>
  </si>
  <si>
    <t>441200000</t>
  </si>
  <si>
    <t>441201000</t>
  </si>
  <si>
    <t>441202000</t>
  </si>
  <si>
    <t>441203000</t>
  </si>
  <si>
    <t>441204000</t>
  </si>
  <si>
    <t>441223000</t>
  </si>
  <si>
    <t>441224000</t>
  </si>
  <si>
    <t>441225000</t>
  </si>
  <si>
    <t>441226000</t>
  </si>
  <si>
    <t>高要区</t>
  </si>
  <si>
    <t>441283000</t>
  </si>
  <si>
    <t>441284000</t>
  </si>
  <si>
    <t>大旺区代管</t>
  </si>
  <si>
    <t>441291000</t>
  </si>
  <si>
    <t>441299000</t>
  </si>
  <si>
    <t>441300000</t>
  </si>
  <si>
    <t>441301000</t>
  </si>
  <si>
    <t>441302000</t>
  </si>
  <si>
    <t>441303000</t>
  </si>
  <si>
    <t>441322000</t>
  </si>
  <si>
    <t>441323000</t>
  </si>
  <si>
    <t>441324000</t>
  </si>
  <si>
    <t>大亚湾区代管</t>
  </si>
  <si>
    <t>441391000</t>
  </si>
  <si>
    <t>仲恺区代管</t>
  </si>
  <si>
    <t>441392000</t>
  </si>
  <si>
    <t>441399000</t>
  </si>
  <si>
    <t>441400000</t>
  </si>
  <si>
    <t>441401000</t>
  </si>
  <si>
    <t>441402000</t>
  </si>
  <si>
    <t>441403000</t>
  </si>
  <si>
    <t>441422000</t>
  </si>
  <si>
    <t>441423000</t>
  </si>
  <si>
    <t>441424000</t>
  </si>
  <si>
    <t>441426000</t>
  </si>
  <si>
    <t>441427000</t>
  </si>
  <si>
    <t>441481000</t>
  </si>
  <si>
    <t>441500000</t>
  </si>
  <si>
    <t>441501000</t>
  </si>
  <si>
    <t>441502000</t>
  </si>
  <si>
    <t>441521000</t>
  </si>
  <si>
    <t>441523000</t>
  </si>
  <si>
    <t>441581000</t>
  </si>
  <si>
    <t>红海湾区代管</t>
  </si>
  <si>
    <t>441591000</t>
  </si>
  <si>
    <t>华侨管理区</t>
  </si>
  <si>
    <t>441592000</t>
  </si>
  <si>
    <t>441599000</t>
  </si>
  <si>
    <t>441600000</t>
  </si>
  <si>
    <t>441601000</t>
  </si>
  <si>
    <t>441602000</t>
  </si>
  <si>
    <t>441621000</t>
  </si>
  <si>
    <t>441622000</t>
  </si>
  <si>
    <t>441623000</t>
  </si>
  <si>
    <t>441624000</t>
  </si>
  <si>
    <t>441625000</t>
  </si>
  <si>
    <t>441699000</t>
  </si>
  <si>
    <t>441700000</t>
  </si>
  <si>
    <t>441701000</t>
  </si>
  <si>
    <t>441702000</t>
  </si>
  <si>
    <t>441704000</t>
  </si>
  <si>
    <t>441709000</t>
  </si>
  <si>
    <t>441721000</t>
  </si>
  <si>
    <t>441723000</t>
  </si>
  <si>
    <t>441781000</t>
  </si>
  <si>
    <t>海陵岛试验区代管</t>
  </si>
  <si>
    <t>441791000</t>
  </si>
  <si>
    <t>阳江农垦局代管</t>
  </si>
  <si>
    <t>441792000</t>
  </si>
  <si>
    <t>高新区代管</t>
  </si>
  <si>
    <t>441793000</t>
  </si>
  <si>
    <t>441800000</t>
  </si>
  <si>
    <t>441801000</t>
  </si>
  <si>
    <t>441802000</t>
  </si>
  <si>
    <t>441803000</t>
  </si>
  <si>
    <t>441821000</t>
  </si>
  <si>
    <t>441823000</t>
  </si>
  <si>
    <t>441825000</t>
  </si>
  <si>
    <t>441826000</t>
  </si>
  <si>
    <t>441881000</t>
  </si>
  <si>
    <t>441882000</t>
  </si>
  <si>
    <t>441899000</t>
  </si>
  <si>
    <t>441900000</t>
  </si>
  <si>
    <t>东莞县</t>
  </si>
  <si>
    <t>441901000</t>
  </si>
  <si>
    <t>442000000</t>
  </si>
  <si>
    <t>中山县</t>
  </si>
  <si>
    <t>442001000</t>
  </si>
  <si>
    <t>直属</t>
  </si>
  <si>
    <t>442020000</t>
  </si>
  <si>
    <t>442099000</t>
  </si>
  <si>
    <t>445100000</t>
  </si>
  <si>
    <t>445101000</t>
  </si>
  <si>
    <t>445102000</t>
  </si>
  <si>
    <t>445103000</t>
  </si>
  <si>
    <t>445122000</t>
  </si>
  <si>
    <t>枫溪区代管</t>
  </si>
  <si>
    <t>445191000</t>
  </si>
  <si>
    <t>凤泉湖高新区</t>
  </si>
  <si>
    <t>445195000</t>
  </si>
  <si>
    <t>445199000</t>
  </si>
  <si>
    <t>445200000</t>
  </si>
  <si>
    <t>445201000</t>
  </si>
  <si>
    <t>445202000</t>
  </si>
  <si>
    <t>445203000</t>
  </si>
  <si>
    <t>445222000</t>
  </si>
  <si>
    <t>445224000</t>
  </si>
  <si>
    <t>445281000</t>
  </si>
  <si>
    <t>蓝城区代管(揭东区)</t>
  </si>
  <si>
    <t>445291000</t>
  </si>
  <si>
    <t>空港经济区代管(榕城区)</t>
  </si>
  <si>
    <t>445292000</t>
  </si>
  <si>
    <t>445293000</t>
  </si>
  <si>
    <t>揭阳大南海石化工业区代管(惠来县)</t>
  </si>
  <si>
    <t>445294000</t>
  </si>
  <si>
    <t>445299000</t>
  </si>
  <si>
    <t>445300000</t>
  </si>
  <si>
    <t>445301000</t>
  </si>
  <si>
    <t>445302000</t>
  </si>
  <si>
    <t>445303000</t>
  </si>
  <si>
    <t>445321000</t>
  </si>
  <si>
    <t>445322000</t>
  </si>
  <si>
    <t>445381000</t>
  </si>
  <si>
    <t>应下达2018年城乡义务教育公用经费总额（万元）（按2017年学生人数）</t>
  </si>
  <si>
    <t>提前下达2019年小规模小学和教学点公用经费补助资金安排明细表</t>
  </si>
  <si>
    <t>①</t>
  </si>
  <si>
    <t>③=①*100-②</t>
  </si>
  <si>
    <t>⑥=③*④</t>
  </si>
  <si>
    <t>⑦=③*④*⑤</t>
  </si>
  <si>
    <t>⑧=⑥-⑦</t>
  </si>
  <si>
    <t>⑨</t>
  </si>
  <si>
    <t>汕尾市城区</t>
  </si>
  <si>
    <t>清算2020年城乡义务教育公用经费补助资金明细表</t>
    <phoneticPr fontId="10" type="noConversion"/>
  </si>
  <si>
    <t>附件1.1</t>
    <phoneticPr fontId="10" type="noConversion"/>
  </si>
  <si>
    <r>
      <t>应下达全省2</t>
    </r>
    <r>
      <rPr>
        <sz val="12"/>
        <color theme="1"/>
        <rFont val="宋体"/>
        <charset val="134"/>
        <scheme val="minor"/>
      </rPr>
      <t>020年城乡义务教育公用经费补助金额（万元，含市县）</t>
    </r>
    <phoneticPr fontId="10" type="noConversion"/>
  </si>
  <si>
    <r>
      <t>⑱</t>
    </r>
    <r>
      <rPr>
        <sz val="12"/>
        <rFont val="宋体"/>
        <charset val="134"/>
      </rPr>
      <t>=⑧+</t>
    </r>
    <r>
      <rPr>
        <sz val="12"/>
        <rFont val="MS Gothic"/>
        <family val="3"/>
        <charset val="128"/>
      </rPr>
      <t>⑯</t>
    </r>
    <phoneticPr fontId="10" type="noConversion"/>
  </si>
  <si>
    <t>⑦=⑧+⑨</t>
    <phoneticPr fontId="10" type="noConversion"/>
  </si>
  <si>
    <r>
      <rPr>
        <sz val="12"/>
        <rFont val="MS Gothic"/>
        <family val="3"/>
        <charset val="128"/>
      </rPr>
      <t>⑰</t>
    </r>
    <r>
      <rPr>
        <sz val="12"/>
        <rFont val="宋体"/>
        <charset val="134"/>
      </rPr>
      <t>=</t>
    </r>
    <r>
      <rPr>
        <sz val="12"/>
        <rFont val="MS Gothic"/>
        <family val="3"/>
        <charset val="128"/>
      </rPr>
      <t>⑮</t>
    </r>
    <r>
      <rPr>
        <sz val="12"/>
        <rFont val="宋体"/>
        <charset val="134"/>
      </rPr>
      <t>-</t>
    </r>
    <r>
      <rPr>
        <sz val="12"/>
        <rFont val="MS Gothic"/>
        <family val="3"/>
        <charset val="128"/>
      </rPr>
      <t>⑯</t>
    </r>
    <phoneticPr fontId="10" type="noConversion"/>
  </si>
  <si>
    <t>⑱=⑦+⑮</t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</si>
</sst>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6">
    <font>
      <sz val="12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MS Gothic"/>
      <family val="3"/>
      <charset val="128"/>
    </font>
    <font>
      <sz val="12"/>
      <name val="MS Gothic"/>
      <family val="3"/>
      <charset val="128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4"/>
      <color indexed="8"/>
      <name val="方正小标宋简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/>
    <xf numFmtId="0" fontId="1" fillId="0" borderId="0" xfId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177" fontId="1" fillId="2" borderId="2" xfId="1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1" fillId="0" borderId="2" xfId="1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3" borderId="2" xfId="1" applyFill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3" borderId="2" xfId="2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1" fillId="4" borderId="0" xfId="1" applyFill="1">
      <alignment vertical="center"/>
    </xf>
    <xf numFmtId="0" fontId="1" fillId="4" borderId="0" xfId="1" applyFill="1" applyAlignment="1">
      <alignment horizontal="center" vertical="center" wrapText="1"/>
    </xf>
    <xf numFmtId="0" fontId="1" fillId="0" borderId="2" xfId="2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177" fontId="1" fillId="4" borderId="2" xfId="1" applyNumberFormat="1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2" xfId="1" applyFill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 applyProtection="1">
      <alignment vertical="center"/>
    </xf>
    <xf numFmtId="0" fontId="4" fillId="5" borderId="3" xfId="0" quotePrefix="1" applyNumberFormat="1" applyFont="1" applyFill="1" applyBorder="1" applyAlignment="1" applyProtection="1">
      <alignment vertical="center"/>
    </xf>
    <xf numFmtId="0" fontId="4" fillId="6" borderId="3" xfId="0" quotePrefix="1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177" fontId="12" fillId="2" borderId="2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>
      <alignment vertical="center"/>
    </xf>
    <xf numFmtId="177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1" xfId="1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7" borderId="8" xfId="0" applyNumberFormat="1" applyFont="1" applyFill="1" applyBorder="1" applyAlignment="1" applyProtection="1">
      <alignment horizontal="center" vertical="center"/>
    </xf>
    <xf numFmtId="0" fontId="5" fillId="7" borderId="13" xfId="0" applyNumberFormat="1" applyFont="1" applyFill="1" applyBorder="1" applyAlignment="1" applyProtection="1">
      <alignment horizontal="center" vertical="center"/>
    </xf>
    <xf numFmtId="0" fontId="5" fillId="7" borderId="4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_2012年全省义务教育在校生数情况表(报省财政厅）" xfId="1"/>
    <cellStyle name="常规_单位信息表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725968\Users\weiyy\Documents\youdu\74279171-100910-weiyy\file\2.&#25552;&#21069;&#19979;&#36798;2019&#24180;&#23567;&#35268;&#27169;&#23567;&#23398;&#21644;&#25945;&#23398;&#28857;&#20844;&#29992;&#32463;&#36153;&#34917;&#21161;&#36164;&#37329;&#23433;&#25490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表"/>
    </sheetNames>
    <sheetDataSet>
      <sheetData sheetId="0"/>
      <sheetData sheetId="1">
        <row r="1">
          <cell r="A1" t="str">
            <v>单位</v>
          </cell>
          <cell r="B1" t="str">
            <v>小规模小学学校数</v>
          </cell>
          <cell r="C1" t="str">
            <v>小规模小学学生数</v>
          </cell>
          <cell r="D1" t="str">
            <v>小学教学点学校数</v>
          </cell>
          <cell r="E1" t="str">
            <v>小学教学点学生数</v>
          </cell>
          <cell r="F1" t="str">
            <v>2017年不足100人的小规模小学及小学教学点个数（个）</v>
          </cell>
          <cell r="G1" t="str">
            <v>2017年不足100人的小规模小学及小学教学点在校生实有人数（人）</v>
          </cell>
        </row>
        <row r="2">
          <cell r="A2" t="str">
            <v>广州市本级</v>
          </cell>
          <cell r="F2">
            <v>0</v>
          </cell>
          <cell r="G2">
            <v>0</v>
          </cell>
        </row>
        <row r="3">
          <cell r="A3" t="str">
            <v>荔湾区</v>
          </cell>
          <cell r="F3">
            <v>0</v>
          </cell>
          <cell r="G3">
            <v>0</v>
          </cell>
        </row>
        <row r="4">
          <cell r="A4" t="str">
            <v>越秀区</v>
          </cell>
          <cell r="F4">
            <v>0</v>
          </cell>
          <cell r="G4">
            <v>0</v>
          </cell>
        </row>
        <row r="5">
          <cell r="A5" t="str">
            <v>海珠区</v>
          </cell>
          <cell r="F5">
            <v>0</v>
          </cell>
          <cell r="G5">
            <v>0</v>
          </cell>
        </row>
        <row r="6">
          <cell r="A6" t="str">
            <v>天河区</v>
          </cell>
          <cell r="B6">
            <v>1</v>
          </cell>
          <cell r="C6">
            <v>0</v>
          </cell>
          <cell r="F6">
            <v>1</v>
          </cell>
          <cell r="G6">
            <v>0</v>
          </cell>
        </row>
        <row r="7">
          <cell r="A7" t="str">
            <v>白云区</v>
          </cell>
          <cell r="B7">
            <v>1</v>
          </cell>
          <cell r="C7">
            <v>0</v>
          </cell>
          <cell r="F7">
            <v>1</v>
          </cell>
          <cell r="G7">
            <v>0</v>
          </cell>
        </row>
        <row r="8">
          <cell r="A8" t="str">
            <v>黄埔区</v>
          </cell>
          <cell r="B8">
            <v>1</v>
          </cell>
          <cell r="C8">
            <v>36</v>
          </cell>
          <cell r="F8">
            <v>1</v>
          </cell>
          <cell r="G8">
            <v>36</v>
          </cell>
        </row>
        <row r="9">
          <cell r="A9" t="str">
            <v>番禺区</v>
          </cell>
          <cell r="F9">
            <v>0</v>
          </cell>
          <cell r="G9">
            <v>0</v>
          </cell>
        </row>
        <row r="10">
          <cell r="A10" t="str">
            <v>花都区</v>
          </cell>
          <cell r="B10">
            <v>2</v>
          </cell>
          <cell r="C10">
            <v>105</v>
          </cell>
          <cell r="F10">
            <v>2</v>
          </cell>
          <cell r="G10">
            <v>105</v>
          </cell>
        </row>
        <row r="11">
          <cell r="A11" t="str">
            <v>南沙区</v>
          </cell>
          <cell r="F11">
            <v>0</v>
          </cell>
          <cell r="G11">
            <v>0</v>
          </cell>
        </row>
        <row r="12">
          <cell r="A12" t="str">
            <v>萝岗区</v>
          </cell>
          <cell r="F12">
            <v>0</v>
          </cell>
          <cell r="G12">
            <v>0</v>
          </cell>
        </row>
        <row r="13">
          <cell r="A13" t="str">
            <v>从化区</v>
          </cell>
          <cell r="B13">
            <v>1</v>
          </cell>
          <cell r="C13">
            <v>76</v>
          </cell>
          <cell r="F13">
            <v>1</v>
          </cell>
          <cell r="G13">
            <v>76</v>
          </cell>
        </row>
        <row r="14">
          <cell r="A14" t="str">
            <v>增城区</v>
          </cell>
          <cell r="B14">
            <v>6</v>
          </cell>
          <cell r="C14">
            <v>412</v>
          </cell>
          <cell r="F14">
            <v>6</v>
          </cell>
          <cell r="G14">
            <v>412</v>
          </cell>
        </row>
        <row r="15">
          <cell r="A15" t="str">
            <v>韶关市本级</v>
          </cell>
          <cell r="F15">
            <v>0</v>
          </cell>
          <cell r="G15">
            <v>0</v>
          </cell>
        </row>
        <row r="16">
          <cell r="A16" t="str">
            <v>武江区</v>
          </cell>
          <cell r="D16">
            <v>8</v>
          </cell>
          <cell r="E16">
            <v>512</v>
          </cell>
          <cell r="F16">
            <v>8</v>
          </cell>
          <cell r="G16">
            <v>512</v>
          </cell>
        </row>
        <row r="17">
          <cell r="A17" t="str">
            <v>浈江区</v>
          </cell>
          <cell r="B17">
            <v>1</v>
          </cell>
          <cell r="C17">
            <v>94</v>
          </cell>
          <cell r="D17">
            <v>13</v>
          </cell>
          <cell r="E17">
            <v>333</v>
          </cell>
          <cell r="F17">
            <v>14</v>
          </cell>
          <cell r="G17">
            <v>427</v>
          </cell>
        </row>
        <row r="18">
          <cell r="A18" t="str">
            <v>曲江区</v>
          </cell>
          <cell r="D18">
            <v>39</v>
          </cell>
          <cell r="E18">
            <v>1431</v>
          </cell>
          <cell r="F18">
            <v>39</v>
          </cell>
          <cell r="G18">
            <v>1431</v>
          </cell>
        </row>
        <row r="19">
          <cell r="A19" t="str">
            <v>始兴县</v>
          </cell>
          <cell r="D19">
            <v>33</v>
          </cell>
          <cell r="E19">
            <v>675</v>
          </cell>
          <cell r="F19">
            <v>33</v>
          </cell>
          <cell r="G19">
            <v>675</v>
          </cell>
        </row>
        <row r="20">
          <cell r="A20" t="str">
            <v>仁化县</v>
          </cell>
          <cell r="B20">
            <v>1</v>
          </cell>
          <cell r="C20">
            <v>14</v>
          </cell>
          <cell r="D20">
            <v>40</v>
          </cell>
          <cell r="E20">
            <v>1071</v>
          </cell>
          <cell r="F20">
            <v>41</v>
          </cell>
          <cell r="G20">
            <v>1085</v>
          </cell>
        </row>
        <row r="21">
          <cell r="A21" t="str">
            <v>翁源县</v>
          </cell>
          <cell r="D21">
            <v>26</v>
          </cell>
          <cell r="E21">
            <v>1109</v>
          </cell>
          <cell r="F21">
            <v>26</v>
          </cell>
          <cell r="G21">
            <v>1109</v>
          </cell>
        </row>
        <row r="22">
          <cell r="A22" t="str">
            <v>乳源县</v>
          </cell>
          <cell r="B22">
            <v>3</v>
          </cell>
          <cell r="C22">
            <v>165</v>
          </cell>
          <cell r="D22">
            <v>48</v>
          </cell>
          <cell r="E22">
            <v>1554</v>
          </cell>
          <cell r="F22">
            <v>51</v>
          </cell>
          <cell r="G22">
            <v>1719</v>
          </cell>
        </row>
        <row r="23">
          <cell r="A23" t="str">
            <v>新丰县</v>
          </cell>
          <cell r="B23">
            <v>2</v>
          </cell>
          <cell r="C23">
            <v>161</v>
          </cell>
          <cell r="D23">
            <v>17</v>
          </cell>
          <cell r="E23">
            <v>649</v>
          </cell>
          <cell r="F23">
            <v>19</v>
          </cell>
          <cell r="G23">
            <v>810</v>
          </cell>
        </row>
        <row r="24">
          <cell r="A24" t="str">
            <v>乐昌市</v>
          </cell>
          <cell r="B24">
            <v>1</v>
          </cell>
          <cell r="C24">
            <v>48</v>
          </cell>
          <cell r="D24">
            <v>36</v>
          </cell>
          <cell r="E24">
            <v>1269</v>
          </cell>
          <cell r="F24">
            <v>37</v>
          </cell>
          <cell r="G24">
            <v>1317</v>
          </cell>
        </row>
        <row r="25">
          <cell r="A25" t="str">
            <v>南雄市</v>
          </cell>
          <cell r="B25">
            <v>3</v>
          </cell>
          <cell r="C25">
            <v>224</v>
          </cell>
          <cell r="D25">
            <v>52</v>
          </cell>
          <cell r="E25">
            <v>1840</v>
          </cell>
          <cell r="F25">
            <v>55</v>
          </cell>
          <cell r="G25">
            <v>2064</v>
          </cell>
        </row>
        <row r="26">
          <cell r="A26" t="str">
            <v>深圳市本级</v>
          </cell>
          <cell r="F26">
            <v>0</v>
          </cell>
          <cell r="G26">
            <v>0</v>
          </cell>
        </row>
        <row r="27">
          <cell r="A27" t="str">
            <v>罗湖区</v>
          </cell>
          <cell r="B27">
            <v>1</v>
          </cell>
          <cell r="C27">
            <v>0</v>
          </cell>
          <cell r="F27">
            <v>1</v>
          </cell>
          <cell r="G27">
            <v>0</v>
          </cell>
        </row>
        <row r="28">
          <cell r="A28" t="str">
            <v>福田区</v>
          </cell>
          <cell r="F28">
            <v>0</v>
          </cell>
          <cell r="G28">
            <v>0</v>
          </cell>
        </row>
        <row r="29">
          <cell r="A29" t="str">
            <v>南山区</v>
          </cell>
          <cell r="B29">
            <v>1</v>
          </cell>
          <cell r="C29">
            <v>90</v>
          </cell>
          <cell r="F29">
            <v>1</v>
          </cell>
          <cell r="G29">
            <v>90</v>
          </cell>
        </row>
        <row r="30">
          <cell r="A30" t="str">
            <v>宝安区</v>
          </cell>
          <cell r="F30">
            <v>0</v>
          </cell>
          <cell r="G30">
            <v>0</v>
          </cell>
        </row>
        <row r="31">
          <cell r="A31" t="str">
            <v>龙岗区</v>
          </cell>
          <cell r="F31">
            <v>0</v>
          </cell>
          <cell r="G31">
            <v>0</v>
          </cell>
        </row>
        <row r="32">
          <cell r="A32" t="str">
            <v>盐田区</v>
          </cell>
          <cell r="F32">
            <v>0</v>
          </cell>
          <cell r="G32">
            <v>0</v>
          </cell>
        </row>
        <row r="33">
          <cell r="A33" t="str">
            <v>光明新区代管</v>
          </cell>
          <cell r="F33">
            <v>0</v>
          </cell>
          <cell r="G33">
            <v>0</v>
          </cell>
        </row>
        <row r="34">
          <cell r="A34" t="str">
            <v>坪山新区代管</v>
          </cell>
          <cell r="F34">
            <v>0</v>
          </cell>
          <cell r="G34">
            <v>0</v>
          </cell>
        </row>
        <row r="35">
          <cell r="A35" t="str">
            <v>龙华新区代管</v>
          </cell>
          <cell r="F35">
            <v>0</v>
          </cell>
          <cell r="G35">
            <v>0</v>
          </cell>
        </row>
        <row r="36">
          <cell r="A36" t="str">
            <v>大鹏新区代管</v>
          </cell>
          <cell r="F36">
            <v>0</v>
          </cell>
          <cell r="G36">
            <v>0</v>
          </cell>
        </row>
        <row r="37">
          <cell r="A37" t="str">
            <v>珠海市本级</v>
          </cell>
          <cell r="F37">
            <v>0</v>
          </cell>
          <cell r="G37">
            <v>0</v>
          </cell>
        </row>
        <row r="38">
          <cell r="A38" t="str">
            <v>香洲区</v>
          </cell>
          <cell r="F38">
            <v>0</v>
          </cell>
          <cell r="G38">
            <v>0</v>
          </cell>
        </row>
        <row r="39">
          <cell r="A39" t="str">
            <v>斗门区</v>
          </cell>
          <cell r="F39">
            <v>0</v>
          </cell>
          <cell r="G39">
            <v>0</v>
          </cell>
        </row>
        <row r="40">
          <cell r="A40" t="str">
            <v>金湾区</v>
          </cell>
          <cell r="F40">
            <v>0</v>
          </cell>
          <cell r="G40">
            <v>0</v>
          </cell>
        </row>
        <row r="41">
          <cell r="A41" t="str">
            <v>高新区</v>
          </cell>
          <cell r="F41">
            <v>0</v>
          </cell>
          <cell r="G41">
            <v>0</v>
          </cell>
        </row>
        <row r="42">
          <cell r="A42" t="str">
            <v>高栏港区</v>
          </cell>
          <cell r="F42">
            <v>0</v>
          </cell>
          <cell r="G42">
            <v>0</v>
          </cell>
        </row>
        <row r="43">
          <cell r="A43" t="str">
            <v>万山区</v>
          </cell>
          <cell r="B43">
            <v>2</v>
          </cell>
          <cell r="C43">
            <v>119</v>
          </cell>
          <cell r="F43">
            <v>2</v>
          </cell>
          <cell r="G43">
            <v>119</v>
          </cell>
        </row>
        <row r="44">
          <cell r="A44" t="str">
            <v>横琴新区</v>
          </cell>
          <cell r="F44">
            <v>0</v>
          </cell>
          <cell r="G44">
            <v>0</v>
          </cell>
        </row>
        <row r="45">
          <cell r="A45" t="str">
            <v>汕头市本级</v>
          </cell>
          <cell r="F45">
            <v>0</v>
          </cell>
          <cell r="G45">
            <v>0</v>
          </cell>
        </row>
        <row r="46">
          <cell r="A46" t="str">
            <v>龙湖区</v>
          </cell>
          <cell r="B46">
            <v>1</v>
          </cell>
          <cell r="C46">
            <v>77</v>
          </cell>
          <cell r="F46">
            <v>1</v>
          </cell>
          <cell r="G46">
            <v>77</v>
          </cell>
        </row>
        <row r="47">
          <cell r="A47" t="str">
            <v>金平区</v>
          </cell>
          <cell r="B47">
            <v>2</v>
          </cell>
          <cell r="C47">
            <v>155</v>
          </cell>
          <cell r="F47">
            <v>2</v>
          </cell>
          <cell r="G47">
            <v>155</v>
          </cell>
        </row>
        <row r="48">
          <cell r="A48" t="str">
            <v>濠江区</v>
          </cell>
          <cell r="B48">
            <v>1</v>
          </cell>
          <cell r="C48">
            <v>69</v>
          </cell>
          <cell r="F48">
            <v>1</v>
          </cell>
          <cell r="G48">
            <v>69</v>
          </cell>
        </row>
        <row r="49">
          <cell r="A49" t="str">
            <v>潮阳区</v>
          </cell>
          <cell r="B49">
            <v>20</v>
          </cell>
          <cell r="C49">
            <v>1116</v>
          </cell>
          <cell r="F49">
            <v>20</v>
          </cell>
          <cell r="G49">
            <v>1116</v>
          </cell>
        </row>
        <row r="50">
          <cell r="A50" t="str">
            <v>潮南区</v>
          </cell>
          <cell r="B50">
            <v>35</v>
          </cell>
          <cell r="C50">
            <v>1785</v>
          </cell>
          <cell r="F50">
            <v>35</v>
          </cell>
          <cell r="G50">
            <v>1785</v>
          </cell>
        </row>
        <row r="51">
          <cell r="A51" t="str">
            <v>澄海区</v>
          </cell>
          <cell r="B51">
            <v>2</v>
          </cell>
          <cell r="C51">
            <v>131</v>
          </cell>
          <cell r="F51">
            <v>2</v>
          </cell>
          <cell r="G51">
            <v>131</v>
          </cell>
        </row>
        <row r="52">
          <cell r="A52" t="str">
            <v>南澳县</v>
          </cell>
          <cell r="D52">
            <v>3</v>
          </cell>
          <cell r="E52">
            <v>164</v>
          </cell>
          <cell r="F52">
            <v>3</v>
          </cell>
          <cell r="G52">
            <v>164</v>
          </cell>
        </row>
        <row r="53">
          <cell r="A53" t="str">
            <v>佛山市本级</v>
          </cell>
          <cell r="F53">
            <v>0</v>
          </cell>
          <cell r="G53">
            <v>0</v>
          </cell>
        </row>
        <row r="54">
          <cell r="A54" t="str">
            <v>禅城区</v>
          </cell>
          <cell r="F54">
            <v>0</v>
          </cell>
          <cell r="G54">
            <v>0</v>
          </cell>
        </row>
        <row r="55">
          <cell r="A55" t="str">
            <v>南海区</v>
          </cell>
          <cell r="F55">
            <v>0</v>
          </cell>
          <cell r="G55">
            <v>0</v>
          </cell>
        </row>
        <row r="56">
          <cell r="A56" t="str">
            <v>顺德区</v>
          </cell>
          <cell r="F56">
            <v>0</v>
          </cell>
          <cell r="G56">
            <v>0</v>
          </cell>
        </row>
        <row r="57">
          <cell r="A57" t="str">
            <v>三水区</v>
          </cell>
          <cell r="F57">
            <v>0</v>
          </cell>
          <cell r="G57">
            <v>0</v>
          </cell>
        </row>
        <row r="58">
          <cell r="A58" t="str">
            <v>高明区</v>
          </cell>
          <cell r="F58">
            <v>0</v>
          </cell>
          <cell r="G58">
            <v>0</v>
          </cell>
        </row>
        <row r="59">
          <cell r="A59" t="str">
            <v>江门市本级</v>
          </cell>
          <cell r="F59">
            <v>0</v>
          </cell>
          <cell r="G59">
            <v>0</v>
          </cell>
        </row>
        <row r="60">
          <cell r="A60" t="str">
            <v>蓬江区</v>
          </cell>
          <cell r="B60">
            <v>1</v>
          </cell>
          <cell r="C60">
            <v>6</v>
          </cell>
          <cell r="F60">
            <v>1</v>
          </cell>
          <cell r="G60">
            <v>6</v>
          </cell>
        </row>
        <row r="61">
          <cell r="A61" t="str">
            <v>江海区</v>
          </cell>
          <cell r="F61">
            <v>0</v>
          </cell>
          <cell r="G61">
            <v>0</v>
          </cell>
        </row>
        <row r="62">
          <cell r="A62" t="str">
            <v>新会区</v>
          </cell>
          <cell r="F62">
            <v>0</v>
          </cell>
          <cell r="G62">
            <v>0</v>
          </cell>
        </row>
        <row r="63">
          <cell r="A63" t="str">
            <v>台山市</v>
          </cell>
          <cell r="D63">
            <v>10</v>
          </cell>
          <cell r="E63">
            <v>733</v>
          </cell>
          <cell r="F63">
            <v>10</v>
          </cell>
          <cell r="G63">
            <v>733</v>
          </cell>
        </row>
        <row r="64">
          <cell r="A64" t="str">
            <v>开平市</v>
          </cell>
          <cell r="B64">
            <v>2</v>
          </cell>
          <cell r="C64">
            <v>170</v>
          </cell>
          <cell r="D64">
            <v>7</v>
          </cell>
          <cell r="E64">
            <v>320</v>
          </cell>
          <cell r="F64">
            <v>9</v>
          </cell>
          <cell r="G64">
            <v>490</v>
          </cell>
        </row>
        <row r="65">
          <cell r="A65" t="str">
            <v>鹤山市</v>
          </cell>
          <cell r="F65">
            <v>0</v>
          </cell>
          <cell r="G65">
            <v>0</v>
          </cell>
        </row>
        <row r="66">
          <cell r="A66" t="str">
            <v>恩平市</v>
          </cell>
          <cell r="B66">
            <v>2</v>
          </cell>
          <cell r="C66">
            <v>178</v>
          </cell>
          <cell r="D66">
            <v>4</v>
          </cell>
          <cell r="E66">
            <v>262</v>
          </cell>
          <cell r="F66">
            <v>6</v>
          </cell>
          <cell r="G66">
            <v>440</v>
          </cell>
        </row>
        <row r="67">
          <cell r="A67" t="str">
            <v>湛江市本级</v>
          </cell>
          <cell r="F67">
            <v>0</v>
          </cell>
          <cell r="G67">
            <v>0</v>
          </cell>
        </row>
        <row r="68">
          <cell r="A68" t="str">
            <v>赤坎区</v>
          </cell>
          <cell r="B68">
            <v>1</v>
          </cell>
          <cell r="C68">
            <v>0</v>
          </cell>
          <cell r="F68">
            <v>1</v>
          </cell>
          <cell r="G68">
            <v>0</v>
          </cell>
        </row>
        <row r="69">
          <cell r="A69" t="str">
            <v>霞山区</v>
          </cell>
          <cell r="F69">
            <v>0</v>
          </cell>
          <cell r="G69">
            <v>0</v>
          </cell>
        </row>
        <row r="70">
          <cell r="A70" t="str">
            <v>坡头区</v>
          </cell>
          <cell r="F70">
            <v>0</v>
          </cell>
          <cell r="G70">
            <v>0</v>
          </cell>
        </row>
        <row r="71">
          <cell r="A71" t="str">
            <v>麻章区</v>
          </cell>
          <cell r="F71">
            <v>0</v>
          </cell>
          <cell r="G71">
            <v>0</v>
          </cell>
        </row>
        <row r="72">
          <cell r="A72" t="str">
            <v>遂溪县</v>
          </cell>
          <cell r="B72">
            <v>11</v>
          </cell>
          <cell r="C72">
            <v>937</v>
          </cell>
          <cell r="F72">
            <v>11</v>
          </cell>
          <cell r="G72">
            <v>937</v>
          </cell>
        </row>
        <row r="73">
          <cell r="A73" t="str">
            <v>徐闻县</v>
          </cell>
          <cell r="B73">
            <v>1</v>
          </cell>
          <cell r="C73">
            <v>69</v>
          </cell>
          <cell r="F73">
            <v>1</v>
          </cell>
          <cell r="G73">
            <v>69</v>
          </cell>
        </row>
        <row r="74">
          <cell r="A74" t="str">
            <v>廉江市</v>
          </cell>
          <cell r="B74">
            <v>5</v>
          </cell>
          <cell r="C74">
            <v>416</v>
          </cell>
          <cell r="D74">
            <v>97</v>
          </cell>
          <cell r="E74">
            <v>6030</v>
          </cell>
          <cell r="F74">
            <v>102</v>
          </cell>
          <cell r="G74">
            <v>6446</v>
          </cell>
        </row>
        <row r="75">
          <cell r="A75" t="str">
            <v>雷州市</v>
          </cell>
          <cell r="B75">
            <v>8</v>
          </cell>
          <cell r="C75">
            <v>640</v>
          </cell>
          <cell r="D75">
            <v>133</v>
          </cell>
          <cell r="E75">
            <v>8196</v>
          </cell>
          <cell r="F75">
            <v>141</v>
          </cell>
          <cell r="G75">
            <v>8836</v>
          </cell>
        </row>
        <row r="76">
          <cell r="A76" t="str">
            <v>吴川市</v>
          </cell>
          <cell r="B76">
            <v>26</v>
          </cell>
          <cell r="C76">
            <v>2002</v>
          </cell>
          <cell r="D76">
            <v>126</v>
          </cell>
          <cell r="E76">
            <v>5400</v>
          </cell>
          <cell r="F76">
            <v>152</v>
          </cell>
          <cell r="G76">
            <v>7402</v>
          </cell>
        </row>
        <row r="77">
          <cell r="A77" t="str">
            <v>开发区代管</v>
          </cell>
          <cell r="F77">
            <v>0</v>
          </cell>
          <cell r="G77">
            <v>0</v>
          </cell>
        </row>
        <row r="78">
          <cell r="A78" t="str">
            <v>茂名市本级</v>
          </cell>
          <cell r="F78">
            <v>0</v>
          </cell>
          <cell r="G78">
            <v>0</v>
          </cell>
        </row>
        <row r="79">
          <cell r="A79" t="str">
            <v>茂南区</v>
          </cell>
          <cell r="B79">
            <v>8</v>
          </cell>
          <cell r="C79">
            <v>664</v>
          </cell>
          <cell r="D79">
            <v>76</v>
          </cell>
          <cell r="E79">
            <v>3353</v>
          </cell>
          <cell r="F79">
            <v>84</v>
          </cell>
          <cell r="G79">
            <v>4017</v>
          </cell>
        </row>
        <row r="80">
          <cell r="A80" t="str">
            <v>电白区</v>
          </cell>
          <cell r="B80">
            <v>4</v>
          </cell>
          <cell r="C80">
            <v>246</v>
          </cell>
          <cell r="D80">
            <v>170</v>
          </cell>
          <cell r="E80">
            <v>9793</v>
          </cell>
          <cell r="F80">
            <v>174</v>
          </cell>
          <cell r="G80">
            <v>10039</v>
          </cell>
        </row>
        <row r="81">
          <cell r="A81" t="str">
            <v>高州市</v>
          </cell>
          <cell r="B81">
            <v>85</v>
          </cell>
          <cell r="C81">
            <v>5500</v>
          </cell>
          <cell r="D81">
            <v>186</v>
          </cell>
          <cell r="E81">
            <v>9294</v>
          </cell>
          <cell r="F81">
            <v>271</v>
          </cell>
          <cell r="G81">
            <v>14794</v>
          </cell>
        </row>
        <row r="82">
          <cell r="A82" t="str">
            <v>化州市</v>
          </cell>
          <cell r="B82">
            <v>118</v>
          </cell>
          <cell r="C82">
            <v>7179</v>
          </cell>
          <cell r="D82">
            <v>49</v>
          </cell>
          <cell r="E82">
            <v>2134</v>
          </cell>
          <cell r="F82">
            <v>167</v>
          </cell>
          <cell r="G82">
            <v>9313</v>
          </cell>
        </row>
        <row r="83">
          <cell r="A83" t="str">
            <v>信宜市</v>
          </cell>
          <cell r="B83">
            <v>138</v>
          </cell>
          <cell r="C83">
            <v>9207</v>
          </cell>
          <cell r="D83">
            <v>93</v>
          </cell>
          <cell r="E83">
            <v>1872</v>
          </cell>
          <cell r="F83">
            <v>231</v>
          </cell>
          <cell r="G83">
            <v>11079</v>
          </cell>
        </row>
        <row r="84">
          <cell r="A84" t="str">
            <v>滨海新区代管</v>
          </cell>
          <cell r="B84">
            <v>9</v>
          </cell>
          <cell r="C84">
            <v>692</v>
          </cell>
          <cell r="F84">
            <v>9</v>
          </cell>
          <cell r="G84">
            <v>692</v>
          </cell>
        </row>
        <row r="85">
          <cell r="A85" t="str">
            <v>高新社会事务管理局代管</v>
          </cell>
          <cell r="B85">
            <v>6</v>
          </cell>
          <cell r="C85">
            <v>355</v>
          </cell>
          <cell r="F85">
            <v>6</v>
          </cell>
          <cell r="G85">
            <v>355</v>
          </cell>
        </row>
        <row r="86">
          <cell r="A86" t="str">
            <v>肇庆市本级</v>
          </cell>
          <cell r="F86">
            <v>0</v>
          </cell>
          <cell r="G86">
            <v>0</v>
          </cell>
        </row>
        <row r="87">
          <cell r="A87" t="str">
            <v>端州区</v>
          </cell>
          <cell r="F87">
            <v>0</v>
          </cell>
          <cell r="G87">
            <v>0</v>
          </cell>
        </row>
        <row r="88">
          <cell r="A88" t="str">
            <v>鼎湖区</v>
          </cell>
          <cell r="D88">
            <v>5</v>
          </cell>
          <cell r="E88">
            <v>212</v>
          </cell>
          <cell r="F88">
            <v>5</v>
          </cell>
          <cell r="G88">
            <v>212</v>
          </cell>
        </row>
        <row r="89">
          <cell r="A89" t="str">
            <v>高要市</v>
          </cell>
          <cell r="B89">
            <v>1</v>
          </cell>
          <cell r="C89">
            <v>0</v>
          </cell>
          <cell r="D89">
            <v>26</v>
          </cell>
          <cell r="E89">
            <v>1446</v>
          </cell>
          <cell r="F89">
            <v>27</v>
          </cell>
          <cell r="G89">
            <v>1446</v>
          </cell>
        </row>
        <row r="90">
          <cell r="A90" t="str">
            <v>广宁县</v>
          </cell>
          <cell r="D90">
            <v>30</v>
          </cell>
          <cell r="E90">
            <v>1608</v>
          </cell>
          <cell r="F90">
            <v>30</v>
          </cell>
          <cell r="G90">
            <v>1608</v>
          </cell>
        </row>
        <row r="91">
          <cell r="A91" t="str">
            <v>怀集县</v>
          </cell>
          <cell r="B91">
            <v>1</v>
          </cell>
          <cell r="C91">
            <v>93</v>
          </cell>
          <cell r="D91">
            <v>116</v>
          </cell>
          <cell r="E91">
            <v>6745</v>
          </cell>
          <cell r="F91">
            <v>117</v>
          </cell>
          <cell r="G91">
            <v>6838</v>
          </cell>
        </row>
        <row r="92">
          <cell r="A92" t="str">
            <v>封开县</v>
          </cell>
          <cell r="D92">
            <v>101</v>
          </cell>
          <cell r="E92">
            <v>5040</v>
          </cell>
          <cell r="F92">
            <v>101</v>
          </cell>
          <cell r="G92">
            <v>5040</v>
          </cell>
        </row>
        <row r="93">
          <cell r="A93" t="str">
            <v>德庆县</v>
          </cell>
          <cell r="D93">
            <v>106</v>
          </cell>
          <cell r="E93">
            <v>5011</v>
          </cell>
          <cell r="F93">
            <v>106</v>
          </cell>
          <cell r="G93">
            <v>5011</v>
          </cell>
        </row>
        <row r="94">
          <cell r="A94" t="str">
            <v>高要区</v>
          </cell>
          <cell r="F94">
            <v>0</v>
          </cell>
          <cell r="G94">
            <v>0</v>
          </cell>
        </row>
        <row r="95">
          <cell r="A95" t="str">
            <v>四会市</v>
          </cell>
          <cell r="B95">
            <v>3</v>
          </cell>
          <cell r="C95">
            <v>210</v>
          </cell>
          <cell r="D95">
            <v>14</v>
          </cell>
          <cell r="E95">
            <v>255</v>
          </cell>
          <cell r="F95">
            <v>17</v>
          </cell>
          <cell r="G95">
            <v>465</v>
          </cell>
        </row>
        <row r="96">
          <cell r="A96" t="str">
            <v>大旺区代管</v>
          </cell>
          <cell r="F96">
            <v>0</v>
          </cell>
          <cell r="G96">
            <v>0</v>
          </cell>
        </row>
        <row r="97">
          <cell r="A97" t="str">
            <v>惠州市本级</v>
          </cell>
          <cell r="F97">
            <v>0</v>
          </cell>
          <cell r="G97">
            <v>0</v>
          </cell>
        </row>
        <row r="98">
          <cell r="A98" t="str">
            <v>惠城区</v>
          </cell>
          <cell r="B98">
            <v>2</v>
          </cell>
          <cell r="C98">
            <v>179</v>
          </cell>
          <cell r="D98">
            <v>46</v>
          </cell>
          <cell r="E98">
            <v>1422</v>
          </cell>
          <cell r="F98">
            <v>48</v>
          </cell>
          <cell r="G98">
            <v>1601</v>
          </cell>
        </row>
        <row r="99">
          <cell r="A99" t="str">
            <v>惠阳区</v>
          </cell>
          <cell r="B99">
            <v>2</v>
          </cell>
          <cell r="C99">
            <v>78</v>
          </cell>
          <cell r="D99">
            <v>15</v>
          </cell>
          <cell r="E99">
            <v>619</v>
          </cell>
          <cell r="F99">
            <v>17</v>
          </cell>
          <cell r="G99">
            <v>697</v>
          </cell>
        </row>
        <row r="100">
          <cell r="A100" t="str">
            <v>博罗县</v>
          </cell>
          <cell r="D100">
            <v>43</v>
          </cell>
          <cell r="E100">
            <v>2131</v>
          </cell>
          <cell r="F100">
            <v>43</v>
          </cell>
          <cell r="G100">
            <v>2131</v>
          </cell>
        </row>
        <row r="101">
          <cell r="A101" t="str">
            <v>惠东县</v>
          </cell>
          <cell r="B101">
            <v>8</v>
          </cell>
          <cell r="C101">
            <v>623</v>
          </cell>
          <cell r="D101">
            <v>91</v>
          </cell>
          <cell r="E101">
            <v>3656</v>
          </cell>
          <cell r="F101">
            <v>99</v>
          </cell>
          <cell r="G101">
            <v>4279</v>
          </cell>
        </row>
        <row r="102">
          <cell r="A102" t="str">
            <v>龙门县</v>
          </cell>
          <cell r="D102">
            <v>64</v>
          </cell>
          <cell r="E102">
            <v>2238</v>
          </cell>
          <cell r="F102">
            <v>64</v>
          </cell>
          <cell r="G102">
            <v>2238</v>
          </cell>
        </row>
        <row r="103">
          <cell r="A103" t="str">
            <v>大亚湾区代管</v>
          </cell>
          <cell r="D103">
            <v>1</v>
          </cell>
          <cell r="E103">
            <v>70</v>
          </cell>
          <cell r="F103">
            <v>1</v>
          </cell>
          <cell r="G103">
            <v>70</v>
          </cell>
        </row>
        <row r="104">
          <cell r="A104" t="str">
            <v>仲恺区代管</v>
          </cell>
          <cell r="B104">
            <v>1</v>
          </cell>
          <cell r="C104">
            <v>0</v>
          </cell>
          <cell r="D104">
            <v>6</v>
          </cell>
          <cell r="E104">
            <v>247</v>
          </cell>
          <cell r="F104">
            <v>7</v>
          </cell>
          <cell r="G104">
            <v>247</v>
          </cell>
        </row>
        <row r="105">
          <cell r="A105" t="str">
            <v>梅州市本级</v>
          </cell>
          <cell r="F105">
            <v>0</v>
          </cell>
          <cell r="G105">
            <v>0</v>
          </cell>
        </row>
        <row r="106">
          <cell r="A106" t="str">
            <v>梅江区</v>
          </cell>
          <cell r="D106">
            <v>3</v>
          </cell>
          <cell r="E106">
            <v>65</v>
          </cell>
          <cell r="F106">
            <v>3</v>
          </cell>
          <cell r="G106">
            <v>65</v>
          </cell>
        </row>
        <row r="107">
          <cell r="A107" t="str">
            <v>梅县区</v>
          </cell>
          <cell r="B107">
            <v>5</v>
          </cell>
          <cell r="C107">
            <v>294</v>
          </cell>
          <cell r="D107">
            <v>16</v>
          </cell>
          <cell r="E107">
            <v>388</v>
          </cell>
          <cell r="F107">
            <v>21</v>
          </cell>
          <cell r="G107">
            <v>682</v>
          </cell>
        </row>
        <row r="108">
          <cell r="A108" t="str">
            <v>大埔县</v>
          </cell>
          <cell r="B108">
            <v>14</v>
          </cell>
          <cell r="C108">
            <v>820</v>
          </cell>
          <cell r="D108">
            <v>39</v>
          </cell>
          <cell r="E108">
            <v>808</v>
          </cell>
          <cell r="F108">
            <v>53</v>
          </cell>
          <cell r="G108">
            <v>1628</v>
          </cell>
        </row>
        <row r="109">
          <cell r="A109" t="str">
            <v>丰顺县</v>
          </cell>
          <cell r="B109">
            <v>6</v>
          </cell>
          <cell r="C109">
            <v>410</v>
          </cell>
          <cell r="D109">
            <v>92</v>
          </cell>
          <cell r="E109">
            <v>3081</v>
          </cell>
          <cell r="F109">
            <v>98</v>
          </cell>
          <cell r="G109">
            <v>3491</v>
          </cell>
        </row>
        <row r="110">
          <cell r="A110" t="str">
            <v>五华县</v>
          </cell>
          <cell r="B110">
            <v>4</v>
          </cell>
          <cell r="C110">
            <v>334</v>
          </cell>
          <cell r="D110">
            <v>204</v>
          </cell>
          <cell r="E110">
            <v>8084</v>
          </cell>
          <cell r="F110">
            <v>208</v>
          </cell>
          <cell r="G110">
            <v>8418</v>
          </cell>
        </row>
        <row r="111">
          <cell r="A111" t="str">
            <v>平远县</v>
          </cell>
          <cell r="B111">
            <v>1</v>
          </cell>
          <cell r="C111">
            <v>80</v>
          </cell>
          <cell r="D111">
            <v>8</v>
          </cell>
          <cell r="E111">
            <v>198</v>
          </cell>
          <cell r="F111">
            <v>9</v>
          </cell>
          <cell r="G111">
            <v>278</v>
          </cell>
        </row>
        <row r="112">
          <cell r="A112" t="str">
            <v>蕉岭县</v>
          </cell>
          <cell r="B112">
            <v>2</v>
          </cell>
          <cell r="C112">
            <v>181</v>
          </cell>
          <cell r="D112">
            <v>7</v>
          </cell>
          <cell r="E112">
            <v>234</v>
          </cell>
          <cell r="F112">
            <v>9</v>
          </cell>
          <cell r="G112">
            <v>415</v>
          </cell>
        </row>
        <row r="113">
          <cell r="A113" t="str">
            <v>兴宁市</v>
          </cell>
          <cell r="B113">
            <v>4</v>
          </cell>
          <cell r="C113">
            <v>285</v>
          </cell>
          <cell r="D113">
            <v>89</v>
          </cell>
          <cell r="E113">
            <v>2957</v>
          </cell>
          <cell r="F113">
            <v>93</v>
          </cell>
          <cell r="G113">
            <v>3242</v>
          </cell>
        </row>
        <row r="114">
          <cell r="A114" t="str">
            <v>汕尾市本级</v>
          </cell>
          <cell r="F114">
            <v>0</v>
          </cell>
          <cell r="G114">
            <v>0</v>
          </cell>
        </row>
        <row r="115">
          <cell r="A115" t="str">
            <v>汕尾市城区</v>
          </cell>
          <cell r="B115">
            <v>15</v>
          </cell>
          <cell r="C115">
            <v>665</v>
          </cell>
          <cell r="D115">
            <v>12</v>
          </cell>
          <cell r="E115">
            <v>113</v>
          </cell>
          <cell r="F115">
            <v>27</v>
          </cell>
          <cell r="G115">
            <v>778</v>
          </cell>
        </row>
        <row r="116">
          <cell r="A116" t="str">
            <v>海丰县</v>
          </cell>
          <cell r="B116">
            <v>51</v>
          </cell>
          <cell r="C116">
            <v>2520</v>
          </cell>
          <cell r="D116">
            <v>20</v>
          </cell>
          <cell r="E116">
            <v>242</v>
          </cell>
          <cell r="F116">
            <v>71</v>
          </cell>
          <cell r="G116">
            <v>2762</v>
          </cell>
        </row>
        <row r="117">
          <cell r="A117" t="str">
            <v>陆河县</v>
          </cell>
          <cell r="B117">
            <v>15</v>
          </cell>
          <cell r="C117">
            <v>1201</v>
          </cell>
          <cell r="D117">
            <v>10</v>
          </cell>
          <cell r="E117">
            <v>449</v>
          </cell>
          <cell r="F117">
            <v>25</v>
          </cell>
          <cell r="G117">
            <v>1650</v>
          </cell>
        </row>
        <row r="118">
          <cell r="A118" t="str">
            <v>陆丰市</v>
          </cell>
          <cell r="B118">
            <v>12</v>
          </cell>
          <cell r="C118">
            <v>908</v>
          </cell>
          <cell r="D118">
            <v>91</v>
          </cell>
          <cell r="E118">
            <v>4874</v>
          </cell>
          <cell r="F118">
            <v>103</v>
          </cell>
          <cell r="G118">
            <v>5782</v>
          </cell>
        </row>
        <row r="119">
          <cell r="A119" t="str">
            <v>红海湾区代管</v>
          </cell>
          <cell r="B119">
            <v>6</v>
          </cell>
          <cell r="C119">
            <v>436</v>
          </cell>
          <cell r="D119">
            <v>1</v>
          </cell>
          <cell r="E119">
            <v>82</v>
          </cell>
          <cell r="F119">
            <v>7</v>
          </cell>
          <cell r="G119">
            <v>518</v>
          </cell>
        </row>
        <row r="120">
          <cell r="A120" t="str">
            <v>华侨管理区</v>
          </cell>
          <cell r="D120">
            <v>5</v>
          </cell>
          <cell r="E120">
            <v>250</v>
          </cell>
          <cell r="F120">
            <v>5</v>
          </cell>
          <cell r="G120">
            <v>250</v>
          </cell>
        </row>
        <row r="121">
          <cell r="A121" t="str">
            <v>河源市本级</v>
          </cell>
          <cell r="F121">
            <v>0</v>
          </cell>
          <cell r="G121">
            <v>0</v>
          </cell>
        </row>
        <row r="122">
          <cell r="A122" t="str">
            <v>源城区</v>
          </cell>
          <cell r="B122">
            <v>1</v>
          </cell>
          <cell r="C122">
            <v>91</v>
          </cell>
          <cell r="F122">
            <v>1</v>
          </cell>
          <cell r="G122">
            <v>91</v>
          </cell>
        </row>
        <row r="123">
          <cell r="A123" t="str">
            <v>紫金县</v>
          </cell>
          <cell r="D123">
            <v>204</v>
          </cell>
          <cell r="E123">
            <v>9705</v>
          </cell>
          <cell r="F123">
            <v>204</v>
          </cell>
          <cell r="G123">
            <v>9705</v>
          </cell>
        </row>
        <row r="124">
          <cell r="A124" t="str">
            <v>龙川县</v>
          </cell>
          <cell r="B124">
            <v>11</v>
          </cell>
          <cell r="C124">
            <v>760</v>
          </cell>
          <cell r="D124">
            <v>279</v>
          </cell>
          <cell r="E124">
            <v>6183</v>
          </cell>
          <cell r="F124">
            <v>290</v>
          </cell>
          <cell r="G124">
            <v>6943</v>
          </cell>
        </row>
        <row r="125">
          <cell r="A125" t="str">
            <v>连平县</v>
          </cell>
          <cell r="B125">
            <v>11</v>
          </cell>
          <cell r="C125">
            <v>597</v>
          </cell>
          <cell r="D125">
            <v>27</v>
          </cell>
          <cell r="E125">
            <v>1137</v>
          </cell>
          <cell r="F125">
            <v>38</v>
          </cell>
          <cell r="G125">
            <v>1734</v>
          </cell>
        </row>
        <row r="126">
          <cell r="A126" t="str">
            <v>和平县</v>
          </cell>
          <cell r="D126">
            <v>182</v>
          </cell>
          <cell r="E126">
            <v>5299</v>
          </cell>
          <cell r="F126">
            <v>182</v>
          </cell>
          <cell r="G126">
            <v>5299</v>
          </cell>
        </row>
        <row r="127">
          <cell r="A127" t="str">
            <v>东源县</v>
          </cell>
          <cell r="B127">
            <v>11</v>
          </cell>
          <cell r="C127">
            <v>687</v>
          </cell>
          <cell r="D127">
            <v>44</v>
          </cell>
          <cell r="E127">
            <v>1307</v>
          </cell>
          <cell r="F127">
            <v>55</v>
          </cell>
          <cell r="G127">
            <v>1994</v>
          </cell>
        </row>
        <row r="128">
          <cell r="A128" t="str">
            <v>阳江市本级</v>
          </cell>
          <cell r="F128">
            <v>0</v>
          </cell>
          <cell r="G128">
            <v>0</v>
          </cell>
        </row>
        <row r="129">
          <cell r="A129" t="str">
            <v>江城区</v>
          </cell>
          <cell r="B129">
            <v>2</v>
          </cell>
          <cell r="C129">
            <v>174</v>
          </cell>
          <cell r="D129">
            <v>44</v>
          </cell>
          <cell r="E129">
            <v>1359</v>
          </cell>
          <cell r="F129">
            <v>46</v>
          </cell>
          <cell r="G129">
            <v>1533</v>
          </cell>
        </row>
        <row r="130">
          <cell r="A130" t="str">
            <v>阳东区</v>
          </cell>
          <cell r="B130">
            <v>4</v>
          </cell>
          <cell r="C130">
            <v>297</v>
          </cell>
          <cell r="D130">
            <v>70</v>
          </cell>
          <cell r="E130">
            <v>1814</v>
          </cell>
          <cell r="F130">
            <v>74</v>
          </cell>
          <cell r="G130">
            <v>2111</v>
          </cell>
        </row>
        <row r="131">
          <cell r="A131" t="str">
            <v>阳西县</v>
          </cell>
          <cell r="D131">
            <v>92</v>
          </cell>
          <cell r="E131">
            <v>3411</v>
          </cell>
          <cell r="F131">
            <v>92</v>
          </cell>
          <cell r="G131">
            <v>3411</v>
          </cell>
        </row>
        <row r="132">
          <cell r="A132" t="str">
            <v>阳东区</v>
          </cell>
          <cell r="F132">
            <v>0</v>
          </cell>
          <cell r="G132">
            <v>0</v>
          </cell>
        </row>
        <row r="133">
          <cell r="A133" t="str">
            <v>阳春市</v>
          </cell>
          <cell r="D133">
            <v>197</v>
          </cell>
          <cell r="E133">
            <v>9026</v>
          </cell>
          <cell r="F133">
            <v>197</v>
          </cell>
          <cell r="G133">
            <v>9026</v>
          </cell>
        </row>
        <row r="134">
          <cell r="A134" t="str">
            <v>海陵岛试验区代管</v>
          </cell>
          <cell r="B134">
            <v>1</v>
          </cell>
          <cell r="C134">
            <v>84</v>
          </cell>
          <cell r="D134">
            <v>7</v>
          </cell>
          <cell r="E134">
            <v>402</v>
          </cell>
          <cell r="F134">
            <v>8</v>
          </cell>
          <cell r="G134">
            <v>486</v>
          </cell>
        </row>
        <row r="135">
          <cell r="A135" t="str">
            <v>阳江农垦局代管</v>
          </cell>
          <cell r="F135">
            <v>0</v>
          </cell>
          <cell r="G135">
            <v>0</v>
          </cell>
        </row>
        <row r="136">
          <cell r="A136" t="str">
            <v>高新区代管</v>
          </cell>
          <cell r="D136">
            <v>23</v>
          </cell>
          <cell r="E136">
            <v>674</v>
          </cell>
          <cell r="F136">
            <v>23</v>
          </cell>
          <cell r="G136">
            <v>674</v>
          </cell>
        </row>
        <row r="137">
          <cell r="A137" t="str">
            <v>清远市本级</v>
          </cell>
          <cell r="F137">
            <v>0</v>
          </cell>
          <cell r="G137">
            <v>0</v>
          </cell>
        </row>
        <row r="138">
          <cell r="A138" t="str">
            <v>清城区</v>
          </cell>
          <cell r="D138">
            <v>4</v>
          </cell>
          <cell r="E138">
            <v>279</v>
          </cell>
          <cell r="F138">
            <v>4</v>
          </cell>
          <cell r="G138">
            <v>279</v>
          </cell>
        </row>
        <row r="139">
          <cell r="A139" t="str">
            <v>清新区</v>
          </cell>
          <cell r="B139">
            <v>4</v>
          </cell>
          <cell r="C139">
            <v>299</v>
          </cell>
          <cell r="D139">
            <v>51</v>
          </cell>
          <cell r="E139">
            <v>1513</v>
          </cell>
          <cell r="F139">
            <v>55</v>
          </cell>
          <cell r="G139">
            <v>1812</v>
          </cell>
        </row>
        <row r="140">
          <cell r="A140" t="str">
            <v>佛冈县</v>
          </cell>
          <cell r="D140">
            <v>19</v>
          </cell>
          <cell r="E140">
            <v>617</v>
          </cell>
          <cell r="F140">
            <v>19</v>
          </cell>
          <cell r="G140">
            <v>617</v>
          </cell>
        </row>
        <row r="141">
          <cell r="A141" t="str">
            <v>阳山县</v>
          </cell>
          <cell r="B141">
            <v>1</v>
          </cell>
          <cell r="C141">
            <v>41</v>
          </cell>
          <cell r="D141">
            <v>87</v>
          </cell>
          <cell r="E141">
            <v>2770</v>
          </cell>
          <cell r="F141">
            <v>88</v>
          </cell>
          <cell r="G141">
            <v>2811</v>
          </cell>
        </row>
        <row r="142">
          <cell r="A142" t="str">
            <v>连山县</v>
          </cell>
          <cell r="B142">
            <v>1</v>
          </cell>
          <cell r="C142">
            <v>72</v>
          </cell>
          <cell r="D142">
            <v>14</v>
          </cell>
          <cell r="E142">
            <v>479</v>
          </cell>
          <cell r="F142">
            <v>15</v>
          </cell>
          <cell r="G142">
            <v>551</v>
          </cell>
        </row>
        <row r="143">
          <cell r="A143" t="str">
            <v>连南县</v>
          </cell>
          <cell r="B143">
            <v>4</v>
          </cell>
          <cell r="C143">
            <v>231</v>
          </cell>
          <cell r="D143">
            <v>41</v>
          </cell>
          <cell r="E143">
            <v>1243</v>
          </cell>
          <cell r="F143">
            <v>45</v>
          </cell>
          <cell r="G143">
            <v>1474</v>
          </cell>
        </row>
        <row r="144">
          <cell r="A144" t="str">
            <v>英德市</v>
          </cell>
          <cell r="B144">
            <v>3</v>
          </cell>
          <cell r="C144">
            <v>236</v>
          </cell>
          <cell r="D144">
            <v>167</v>
          </cell>
          <cell r="E144">
            <v>7458</v>
          </cell>
          <cell r="F144">
            <v>170</v>
          </cell>
          <cell r="G144">
            <v>7694</v>
          </cell>
        </row>
        <row r="145">
          <cell r="A145" t="str">
            <v>连州市</v>
          </cell>
          <cell r="B145">
            <v>5</v>
          </cell>
          <cell r="C145">
            <v>426</v>
          </cell>
          <cell r="D145">
            <v>71</v>
          </cell>
          <cell r="E145">
            <v>2720</v>
          </cell>
          <cell r="F145">
            <v>76</v>
          </cell>
          <cell r="G145">
            <v>3146</v>
          </cell>
        </row>
        <row r="146">
          <cell r="A146" t="str">
            <v>东莞市</v>
          </cell>
          <cell r="B146">
            <v>1</v>
          </cell>
          <cell r="C146">
            <v>66</v>
          </cell>
          <cell r="F146">
            <v>1</v>
          </cell>
          <cell r="G146">
            <v>66</v>
          </cell>
        </row>
        <row r="147">
          <cell r="A147" t="str">
            <v>中山市</v>
          </cell>
          <cell r="B147">
            <v>2</v>
          </cell>
          <cell r="C147">
            <v>0</v>
          </cell>
          <cell r="F147">
            <v>2</v>
          </cell>
          <cell r="G147">
            <v>0</v>
          </cell>
        </row>
        <row r="148">
          <cell r="A148" t="str">
            <v>潮州市本级</v>
          </cell>
          <cell r="F148">
            <v>0</v>
          </cell>
          <cell r="G148">
            <v>0</v>
          </cell>
        </row>
        <row r="149">
          <cell r="A149" t="str">
            <v>湘桥区</v>
          </cell>
          <cell r="B149">
            <v>17</v>
          </cell>
          <cell r="C149">
            <v>953</v>
          </cell>
          <cell r="F149">
            <v>17</v>
          </cell>
          <cell r="G149">
            <v>953</v>
          </cell>
        </row>
        <row r="150">
          <cell r="A150" t="str">
            <v>潮安区</v>
          </cell>
          <cell r="B150">
            <v>46</v>
          </cell>
          <cell r="C150">
            <v>2227</v>
          </cell>
          <cell r="F150">
            <v>46</v>
          </cell>
          <cell r="G150">
            <v>2227</v>
          </cell>
        </row>
        <row r="151">
          <cell r="A151" t="str">
            <v>饶平县</v>
          </cell>
          <cell r="B151">
            <v>86</v>
          </cell>
          <cell r="C151">
            <v>3819</v>
          </cell>
          <cell r="F151">
            <v>86</v>
          </cell>
          <cell r="G151">
            <v>3819</v>
          </cell>
        </row>
        <row r="152">
          <cell r="A152" t="str">
            <v>枫溪区代管</v>
          </cell>
          <cell r="B152">
            <v>1</v>
          </cell>
          <cell r="C152">
            <v>87</v>
          </cell>
          <cell r="F152">
            <v>1</v>
          </cell>
          <cell r="G152">
            <v>87</v>
          </cell>
        </row>
        <row r="153">
          <cell r="A153" t="str">
            <v>凤泉湖高新区</v>
          </cell>
          <cell r="B153">
            <v>3</v>
          </cell>
          <cell r="C153">
            <v>101</v>
          </cell>
          <cell r="F153">
            <v>3</v>
          </cell>
          <cell r="G153">
            <v>101</v>
          </cell>
        </row>
        <row r="154">
          <cell r="A154" t="str">
            <v>揭阳市本级</v>
          </cell>
          <cell r="F154">
            <v>0</v>
          </cell>
          <cell r="G154">
            <v>0</v>
          </cell>
        </row>
        <row r="155">
          <cell r="A155" t="str">
            <v>榕城区</v>
          </cell>
          <cell r="F155">
            <v>0</v>
          </cell>
          <cell r="G155">
            <v>0</v>
          </cell>
        </row>
        <row r="156">
          <cell r="A156" t="str">
            <v>揭东区</v>
          </cell>
          <cell r="D156">
            <v>18</v>
          </cell>
          <cell r="E156">
            <v>1189</v>
          </cell>
          <cell r="F156">
            <v>18</v>
          </cell>
          <cell r="G156">
            <v>1189</v>
          </cell>
        </row>
        <row r="157">
          <cell r="A157" t="str">
            <v>揭西县</v>
          </cell>
          <cell r="B157">
            <v>81</v>
          </cell>
          <cell r="C157">
            <v>4117</v>
          </cell>
          <cell r="D157">
            <v>14</v>
          </cell>
          <cell r="E157">
            <v>423</v>
          </cell>
          <cell r="F157">
            <v>95</v>
          </cell>
          <cell r="G157">
            <v>4540</v>
          </cell>
        </row>
        <row r="158">
          <cell r="A158" t="str">
            <v>惠来县</v>
          </cell>
          <cell r="B158">
            <v>69</v>
          </cell>
          <cell r="C158">
            <v>3442</v>
          </cell>
          <cell r="D158">
            <v>7</v>
          </cell>
          <cell r="E158">
            <v>135</v>
          </cell>
          <cell r="F158">
            <v>76</v>
          </cell>
          <cell r="G158">
            <v>3577</v>
          </cell>
        </row>
        <row r="159">
          <cell r="A159" t="str">
            <v>普宁市</v>
          </cell>
          <cell r="B159">
            <v>95</v>
          </cell>
          <cell r="C159">
            <v>5103</v>
          </cell>
          <cell r="F159">
            <v>95</v>
          </cell>
          <cell r="G159">
            <v>5103</v>
          </cell>
        </row>
        <row r="160">
          <cell r="A160" t="str">
            <v>蓝城区代管(揭东区)</v>
          </cell>
          <cell r="B160">
            <v>5</v>
          </cell>
          <cell r="C160">
            <v>234</v>
          </cell>
          <cell r="D160">
            <v>15</v>
          </cell>
          <cell r="E160">
            <v>749</v>
          </cell>
          <cell r="F160">
            <v>20</v>
          </cell>
          <cell r="G160">
            <v>983</v>
          </cell>
        </row>
        <row r="161">
          <cell r="A161" t="str">
            <v>空港经济区代管(榕城区)</v>
          </cell>
          <cell r="B161">
            <v>8</v>
          </cell>
          <cell r="C161">
            <v>591</v>
          </cell>
          <cell r="F161">
            <v>8</v>
          </cell>
          <cell r="G161">
            <v>591</v>
          </cell>
        </row>
        <row r="162">
          <cell r="A162" t="str">
            <v>普侨区</v>
          </cell>
          <cell r="B162">
            <v>1</v>
          </cell>
          <cell r="C162">
            <v>92</v>
          </cell>
          <cell r="D162">
            <v>1</v>
          </cell>
          <cell r="E162">
            <v>21</v>
          </cell>
          <cell r="F162">
            <v>2</v>
          </cell>
          <cell r="G162">
            <v>113</v>
          </cell>
        </row>
        <row r="163">
          <cell r="A163" t="str">
            <v>揭阳大南海石化工业区代管(惠来县)</v>
          </cell>
          <cell r="B163">
            <v>13</v>
          </cell>
          <cell r="C163">
            <v>681</v>
          </cell>
          <cell r="F163">
            <v>13</v>
          </cell>
          <cell r="G163">
            <v>681</v>
          </cell>
        </row>
        <row r="164">
          <cell r="A164" t="str">
            <v>云浮市本级</v>
          </cell>
          <cell r="F164">
            <v>0</v>
          </cell>
          <cell r="G164">
            <v>0</v>
          </cell>
        </row>
        <row r="165">
          <cell r="A165" t="str">
            <v>云城区</v>
          </cell>
          <cell r="D165">
            <v>30</v>
          </cell>
          <cell r="E165">
            <v>1542</v>
          </cell>
          <cell r="F165">
            <v>30</v>
          </cell>
          <cell r="G165">
            <v>1542</v>
          </cell>
        </row>
        <row r="166">
          <cell r="A166" t="str">
            <v>云安县</v>
          </cell>
          <cell r="D166">
            <v>46</v>
          </cell>
          <cell r="E166">
            <v>2522</v>
          </cell>
          <cell r="F166">
            <v>46</v>
          </cell>
          <cell r="G166">
            <v>2522</v>
          </cell>
        </row>
        <row r="167">
          <cell r="A167" t="str">
            <v>新兴县</v>
          </cell>
          <cell r="B167">
            <v>1</v>
          </cell>
          <cell r="C167">
            <v>62</v>
          </cell>
          <cell r="D167">
            <v>53</v>
          </cell>
          <cell r="E167">
            <v>2852</v>
          </cell>
          <cell r="F167">
            <v>54</v>
          </cell>
          <cell r="G167">
            <v>2914</v>
          </cell>
        </row>
        <row r="168">
          <cell r="A168" t="str">
            <v>郁南县</v>
          </cell>
          <cell r="D168">
            <v>89</v>
          </cell>
          <cell r="E168">
            <v>4544</v>
          </cell>
          <cell r="F168">
            <v>89</v>
          </cell>
          <cell r="G168">
            <v>4544</v>
          </cell>
        </row>
        <row r="169">
          <cell r="A169" t="str">
            <v>罗定市</v>
          </cell>
          <cell r="D169">
            <v>95</v>
          </cell>
          <cell r="E169">
            <v>5928</v>
          </cell>
          <cell r="F169">
            <v>95</v>
          </cell>
          <cell r="G169">
            <v>5928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14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11.625" style="4" customWidth="1"/>
    <col min="2" max="2" width="9" style="4" customWidth="1"/>
    <col min="3" max="3" width="8.75" customWidth="1"/>
    <col min="4" max="4" width="10" customWidth="1"/>
    <col min="5" max="5" width="9" customWidth="1"/>
    <col min="6" max="6" width="7.125" style="5" customWidth="1"/>
    <col min="7" max="7" width="7.375" style="5" customWidth="1"/>
    <col min="8" max="8" width="6.125" style="5" customWidth="1"/>
    <col min="9" max="9" width="7.75" customWidth="1"/>
    <col min="10" max="10" width="8.375" customWidth="1"/>
    <col min="11" max="11" width="7.25" customWidth="1"/>
    <col min="12" max="12" width="8" customWidth="1"/>
    <col min="13" max="13" width="8.75" customWidth="1"/>
    <col min="14" max="14" width="7.125" customWidth="1"/>
    <col min="15" max="15" width="7.875" customWidth="1"/>
    <col min="16" max="16" width="4.75" customWidth="1"/>
    <col min="17" max="17" width="6.125" customWidth="1"/>
    <col min="18" max="18" width="6.75" customWidth="1"/>
    <col min="19" max="19" width="7.25" customWidth="1"/>
    <col min="20" max="20" width="12.375" hidden="1" customWidth="1"/>
    <col min="21" max="21" width="8.125" customWidth="1"/>
    <col min="22" max="22" width="11.625" customWidth="1"/>
    <col min="23" max="23" width="8" customWidth="1"/>
    <col min="24" max="24" width="6.375" customWidth="1"/>
    <col min="25" max="25" width="6" style="3" customWidth="1"/>
    <col min="26" max="26" width="7.75" style="3" customWidth="1"/>
    <col min="27" max="27" width="8.5" style="3" customWidth="1"/>
    <col min="28" max="28" width="4.875" style="3" customWidth="1"/>
    <col min="29" max="29" width="14.625" customWidth="1"/>
    <col min="30" max="30" width="9" hidden="1" customWidth="1"/>
  </cols>
  <sheetData>
    <row r="1" spans="1:252" s="1" customFormat="1" ht="51.75" customHeight="1">
      <c r="A1" s="54" t="s">
        <v>491</v>
      </c>
      <c r="B1" s="61" t="s">
        <v>490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pans="1:252" s="35" customFormat="1" ht="35.1" customHeight="1">
      <c r="A2" s="65" t="s">
        <v>0</v>
      </c>
      <c r="B2" s="65" t="s">
        <v>1</v>
      </c>
      <c r="C2" s="69" t="s">
        <v>2</v>
      </c>
      <c r="D2" s="69"/>
      <c r="E2" s="69"/>
      <c r="F2" s="69"/>
      <c r="G2" s="69"/>
      <c r="H2" s="69"/>
      <c r="I2" s="69"/>
      <c r="J2" s="69"/>
      <c r="K2" s="69"/>
      <c r="L2" s="69" t="s">
        <v>3</v>
      </c>
      <c r="M2" s="69"/>
      <c r="N2" s="69"/>
      <c r="O2" s="69"/>
      <c r="P2" s="69"/>
      <c r="Q2" s="69"/>
      <c r="R2" s="69"/>
      <c r="S2" s="69"/>
      <c r="T2" s="58" t="s">
        <v>4</v>
      </c>
      <c r="U2" s="58" t="s">
        <v>492</v>
      </c>
      <c r="V2" s="58" t="s">
        <v>5</v>
      </c>
      <c r="W2" s="58" t="s">
        <v>6</v>
      </c>
      <c r="X2" s="58" t="s">
        <v>7</v>
      </c>
      <c r="Y2" s="73" t="s">
        <v>8</v>
      </c>
      <c r="Z2" s="74"/>
      <c r="AA2" s="75"/>
      <c r="AB2" s="68" t="s">
        <v>9</v>
      </c>
      <c r="AC2" s="70" t="s">
        <v>10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s="35" customFormat="1" ht="78.75" customHeight="1">
      <c r="A3" s="66"/>
      <c r="B3" s="66"/>
      <c r="C3" s="57" t="s">
        <v>11</v>
      </c>
      <c r="D3" s="57"/>
      <c r="E3" s="57"/>
      <c r="F3" s="57" t="s">
        <v>12</v>
      </c>
      <c r="G3" s="57"/>
      <c r="H3" s="62" t="s">
        <v>13</v>
      </c>
      <c r="I3" s="57" t="s">
        <v>14</v>
      </c>
      <c r="J3" s="57"/>
      <c r="K3" s="57"/>
      <c r="L3" s="68" t="s">
        <v>15</v>
      </c>
      <c r="M3" s="68" t="s">
        <v>16</v>
      </c>
      <c r="N3" s="68" t="s">
        <v>17</v>
      </c>
      <c r="O3" s="57" t="s">
        <v>12</v>
      </c>
      <c r="P3" s="62" t="s">
        <v>13</v>
      </c>
      <c r="Q3" s="57" t="s">
        <v>18</v>
      </c>
      <c r="R3" s="57"/>
      <c r="S3" s="57"/>
      <c r="T3" s="63"/>
      <c r="U3" s="59"/>
      <c r="V3" s="63"/>
      <c r="W3" s="79"/>
      <c r="X3" s="63"/>
      <c r="Y3" s="76"/>
      <c r="Z3" s="77"/>
      <c r="AA3" s="78"/>
      <c r="AB3" s="68"/>
      <c r="AC3" s="71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s="2" customFormat="1" ht="70.5" customHeight="1">
      <c r="A4" s="67"/>
      <c r="B4" s="67"/>
      <c r="C4" s="43" t="s">
        <v>19</v>
      </c>
      <c r="D4" s="43" t="s">
        <v>20</v>
      </c>
      <c r="E4" s="43" t="s">
        <v>21</v>
      </c>
      <c r="F4" s="43" t="s">
        <v>20</v>
      </c>
      <c r="G4" s="43" t="s">
        <v>21</v>
      </c>
      <c r="H4" s="62"/>
      <c r="I4" s="43" t="s">
        <v>19</v>
      </c>
      <c r="J4" s="43" t="s">
        <v>22</v>
      </c>
      <c r="K4" s="43" t="s">
        <v>23</v>
      </c>
      <c r="L4" s="68"/>
      <c r="M4" s="68"/>
      <c r="N4" s="68"/>
      <c r="O4" s="57"/>
      <c r="P4" s="62"/>
      <c r="Q4" s="43" t="s">
        <v>19</v>
      </c>
      <c r="R4" s="43" t="s">
        <v>22</v>
      </c>
      <c r="S4" s="43" t="s">
        <v>23</v>
      </c>
      <c r="T4" s="64"/>
      <c r="U4" s="60"/>
      <c r="V4" s="64"/>
      <c r="W4" s="80"/>
      <c r="X4" s="64"/>
      <c r="Y4" s="44" t="s">
        <v>24</v>
      </c>
      <c r="Z4" s="44" t="s">
        <v>25</v>
      </c>
      <c r="AA4" s="44" t="s">
        <v>26</v>
      </c>
      <c r="AB4" s="68"/>
      <c r="AC4" s="72"/>
    </row>
    <row r="5" spans="1:252" s="2" customFormat="1" ht="51" customHeight="1">
      <c r="A5" s="9" t="s">
        <v>27</v>
      </c>
      <c r="B5" s="9"/>
      <c r="C5" s="31" t="s">
        <v>28</v>
      </c>
      <c r="D5" s="31" t="s">
        <v>29</v>
      </c>
      <c r="E5" s="31" t="s">
        <v>30</v>
      </c>
      <c r="F5" s="31" t="s">
        <v>31</v>
      </c>
      <c r="G5" s="31" t="s">
        <v>32</v>
      </c>
      <c r="H5" s="30" t="s">
        <v>33</v>
      </c>
      <c r="I5" s="55" t="s">
        <v>494</v>
      </c>
      <c r="J5" s="31" t="s">
        <v>35</v>
      </c>
      <c r="K5" s="31" t="s">
        <v>36</v>
      </c>
      <c r="L5" s="9" t="s">
        <v>37</v>
      </c>
      <c r="M5" s="32" t="s">
        <v>38</v>
      </c>
      <c r="N5" s="9" t="s">
        <v>39</v>
      </c>
      <c r="O5" s="32" t="s">
        <v>40</v>
      </c>
      <c r="P5" s="32" t="s">
        <v>41</v>
      </c>
      <c r="Q5" s="36" t="s">
        <v>42</v>
      </c>
      <c r="R5" s="37" t="s">
        <v>43</v>
      </c>
      <c r="S5" s="56" t="s">
        <v>495</v>
      </c>
      <c r="T5" s="38" t="s">
        <v>45</v>
      </c>
      <c r="U5" s="38" t="s">
        <v>496</v>
      </c>
      <c r="V5" s="32" t="s">
        <v>493</v>
      </c>
      <c r="W5" s="32" t="s">
        <v>46</v>
      </c>
      <c r="X5" s="32" t="s">
        <v>47</v>
      </c>
      <c r="Y5" s="39" t="s">
        <v>48</v>
      </c>
      <c r="Z5" s="39"/>
      <c r="AA5" s="39"/>
      <c r="AB5" s="33"/>
      <c r="AC5" s="36"/>
    </row>
    <row r="6" spans="1:252" ht="26.1" customHeight="1">
      <c r="A6" s="45" t="s">
        <v>133</v>
      </c>
      <c r="B6" s="45"/>
      <c r="C6" s="46">
        <f t="shared" ref="C6:C14" si="0">D6+E6</f>
        <v>51868</v>
      </c>
      <c r="D6" s="46">
        <f>SUM(D7:D8)</f>
        <v>36925</v>
      </c>
      <c r="E6" s="46">
        <f>SUM(E7:E8)</f>
        <v>14943</v>
      </c>
      <c r="F6" s="47">
        <f>SUM(F7)</f>
        <v>1150</v>
      </c>
      <c r="G6" s="47">
        <f>SUM(G7)</f>
        <v>1950</v>
      </c>
      <c r="H6" s="45">
        <f>SUM(H7)</f>
        <v>0.6</v>
      </c>
      <c r="I6" s="46">
        <f t="shared" ref="I6:N6" si="1">SUM(I7:I8)</f>
        <v>7160</v>
      </c>
      <c r="J6" s="46">
        <f t="shared" si="1"/>
        <v>6704</v>
      </c>
      <c r="K6" s="46">
        <f t="shared" si="1"/>
        <v>456</v>
      </c>
      <c r="L6" s="46">
        <f t="shared" si="1"/>
        <v>15</v>
      </c>
      <c r="M6" s="46">
        <f t="shared" si="1"/>
        <v>889</v>
      </c>
      <c r="N6" s="46">
        <f t="shared" si="1"/>
        <v>611</v>
      </c>
      <c r="O6" s="46">
        <v>1150</v>
      </c>
      <c r="P6" s="45" t="s">
        <v>49</v>
      </c>
      <c r="Q6" s="46">
        <f>SUM(Q7:Q8)</f>
        <v>70</v>
      </c>
      <c r="R6" s="46">
        <f>SUM(R7:R8)</f>
        <v>70</v>
      </c>
      <c r="S6" s="46">
        <f>SUM(S7:S8)</f>
        <v>0</v>
      </c>
      <c r="T6" s="46">
        <f t="shared" ref="T6:T14" si="2">I6+Q6</f>
        <v>7230</v>
      </c>
      <c r="U6" s="46">
        <v>7230</v>
      </c>
      <c r="V6" s="46">
        <v>6774</v>
      </c>
      <c r="W6" s="46">
        <v>6647</v>
      </c>
      <c r="X6" s="46"/>
      <c r="Y6" s="46">
        <f>SUM(Y7:Y8)</f>
        <v>127</v>
      </c>
      <c r="Z6" s="46">
        <f>SUM(Z7:Z8)</f>
        <v>51</v>
      </c>
      <c r="AA6" s="46">
        <f>SUM(AA7:AA8)</f>
        <v>76</v>
      </c>
      <c r="AB6" s="46">
        <f>SUM(AB7:AB8)</f>
        <v>0</v>
      </c>
      <c r="AC6" s="46"/>
      <c r="AD6">
        <v>1</v>
      </c>
    </row>
    <row r="7" spans="1:252" s="3" customFormat="1" ht="26.1" customHeight="1">
      <c r="A7" s="48" t="s">
        <v>134</v>
      </c>
      <c r="B7" s="49">
        <v>610001</v>
      </c>
      <c r="C7" s="50">
        <f t="shared" si="0"/>
        <v>7562</v>
      </c>
      <c r="D7" s="51">
        <v>4196</v>
      </c>
      <c r="E7" s="51">
        <v>3366</v>
      </c>
      <c r="F7" s="52">
        <v>1150</v>
      </c>
      <c r="G7" s="52">
        <v>1950</v>
      </c>
      <c r="H7" s="53">
        <v>0.6</v>
      </c>
      <c r="I7" s="50">
        <f t="shared" ref="I7:I14" si="3">ROUND((D7*F7+E7*G7)/10000,0)</f>
        <v>1139</v>
      </c>
      <c r="J7" s="50">
        <f t="shared" ref="J7:J14" si="4">ROUND((F7*D7*H7+G7*E7*H7)/10000,0)</f>
        <v>683</v>
      </c>
      <c r="K7" s="50">
        <f t="shared" ref="K7:K14" si="5">I7-J7</f>
        <v>456</v>
      </c>
      <c r="L7" s="50">
        <v>0</v>
      </c>
      <c r="M7" s="50">
        <v>0</v>
      </c>
      <c r="N7" s="50">
        <f>L7*100-M7</f>
        <v>0</v>
      </c>
      <c r="O7" s="50">
        <v>1150</v>
      </c>
      <c r="P7" s="50">
        <v>0.6</v>
      </c>
      <c r="Q7" s="50">
        <f>ROUND(N7*O7/10000,0)</f>
        <v>0</v>
      </c>
      <c r="R7" s="50">
        <f t="shared" ref="R7:R14" si="6">ROUND(N7*O7*P7/10000,0)</f>
        <v>0</v>
      </c>
      <c r="S7" s="50">
        <f>Q7-R7</f>
        <v>0</v>
      </c>
      <c r="T7" s="50">
        <f t="shared" si="2"/>
        <v>1139</v>
      </c>
      <c r="U7" s="50">
        <v>1139</v>
      </c>
      <c r="V7" s="50">
        <f>J7+R7</f>
        <v>683</v>
      </c>
      <c r="W7" s="50">
        <v>678</v>
      </c>
      <c r="X7" s="50"/>
      <c r="Y7" s="50">
        <f>MAX(V7-W7+X7,0)</f>
        <v>5</v>
      </c>
      <c r="Z7" s="50">
        <v>0</v>
      </c>
      <c r="AA7" s="50">
        <f>Y7-Z7</f>
        <v>5</v>
      </c>
      <c r="AB7" s="50">
        <f t="shared" ref="AB7:AB14" si="7">V7-W7+X7-Y7</f>
        <v>0</v>
      </c>
      <c r="AC7" s="51"/>
    </row>
    <row r="8" spans="1:252" s="3" customFormat="1" ht="26.1" customHeight="1">
      <c r="A8" s="53" t="s">
        <v>135</v>
      </c>
      <c r="B8" s="49">
        <v>610002</v>
      </c>
      <c r="C8" s="50">
        <f t="shared" si="0"/>
        <v>44306</v>
      </c>
      <c r="D8" s="51">
        <v>32729</v>
      </c>
      <c r="E8" s="51">
        <v>11577</v>
      </c>
      <c r="F8" s="52">
        <v>1150</v>
      </c>
      <c r="G8" s="52">
        <v>1950</v>
      </c>
      <c r="H8" s="53">
        <v>1</v>
      </c>
      <c r="I8" s="50">
        <f t="shared" si="3"/>
        <v>6021</v>
      </c>
      <c r="J8" s="50">
        <f t="shared" si="4"/>
        <v>6021</v>
      </c>
      <c r="K8" s="50">
        <f t="shared" si="5"/>
        <v>0</v>
      </c>
      <c r="L8" s="51">
        <v>15</v>
      </c>
      <c r="M8" s="51">
        <v>889</v>
      </c>
      <c r="N8" s="50">
        <f>L8*100-M8</f>
        <v>611</v>
      </c>
      <c r="O8" s="50">
        <v>1150</v>
      </c>
      <c r="P8" s="50">
        <v>1</v>
      </c>
      <c r="Q8" s="50">
        <f>ROUND(N8*O8/10000,0)</f>
        <v>70</v>
      </c>
      <c r="R8" s="50">
        <f t="shared" si="6"/>
        <v>70</v>
      </c>
      <c r="S8" s="50">
        <f>Q8-R8</f>
        <v>0</v>
      </c>
      <c r="T8" s="50">
        <f t="shared" si="2"/>
        <v>6091</v>
      </c>
      <c r="U8" s="50">
        <v>6091</v>
      </c>
      <c r="V8" s="50">
        <f>J8+R8</f>
        <v>6091</v>
      </c>
      <c r="W8" s="50">
        <v>5969</v>
      </c>
      <c r="X8" s="50"/>
      <c r="Y8" s="50">
        <f>MAX(V8-W8+X8,0)</f>
        <v>122</v>
      </c>
      <c r="Z8" s="50">
        <v>51</v>
      </c>
      <c r="AA8" s="50">
        <f>Y8-Z8</f>
        <v>71</v>
      </c>
      <c r="AB8" s="50">
        <f t="shared" si="7"/>
        <v>0</v>
      </c>
      <c r="AC8" s="51"/>
    </row>
    <row r="9" spans="1:252" ht="26.1" customHeight="1">
      <c r="A9" s="45" t="s">
        <v>136</v>
      </c>
      <c r="B9" s="45"/>
      <c r="C9" s="46">
        <f t="shared" si="0"/>
        <v>124108</v>
      </c>
      <c r="D9" s="46">
        <f t="shared" ref="D9:K9" si="8">SUM(D10)</f>
        <v>89349</v>
      </c>
      <c r="E9" s="46">
        <f t="shared" si="8"/>
        <v>34759</v>
      </c>
      <c r="F9" s="47">
        <f t="shared" si="8"/>
        <v>1150</v>
      </c>
      <c r="G9" s="47">
        <f t="shared" si="8"/>
        <v>1950</v>
      </c>
      <c r="H9" s="45">
        <f t="shared" si="8"/>
        <v>1</v>
      </c>
      <c r="I9" s="46">
        <f t="shared" si="8"/>
        <v>17053</v>
      </c>
      <c r="J9" s="46">
        <f t="shared" si="8"/>
        <v>17053</v>
      </c>
      <c r="K9" s="46">
        <f t="shared" si="8"/>
        <v>0</v>
      </c>
      <c r="L9" s="46">
        <f>SUM(L10)</f>
        <v>37</v>
      </c>
      <c r="M9" s="46">
        <f>SUM(M10)</f>
        <v>2182</v>
      </c>
      <c r="N9" s="46">
        <f>SUM(N10)</f>
        <v>1518</v>
      </c>
      <c r="O9" s="46">
        <v>1150</v>
      </c>
      <c r="P9" s="45">
        <v>1</v>
      </c>
      <c r="Q9" s="46">
        <f>SUM(Q10)</f>
        <v>175</v>
      </c>
      <c r="R9" s="46">
        <f>SUM(R10)</f>
        <v>175</v>
      </c>
      <c r="S9" s="46">
        <f>SUM(S10)</f>
        <v>0</v>
      </c>
      <c r="T9" s="46">
        <f t="shared" si="2"/>
        <v>17228</v>
      </c>
      <c r="U9" s="46">
        <v>17228</v>
      </c>
      <c r="V9" s="46">
        <f>SUM(V10)</f>
        <v>17228</v>
      </c>
      <c r="W9" s="46">
        <v>16698</v>
      </c>
      <c r="X9" s="46"/>
      <c r="Y9" s="46">
        <f>SUM(Y10)</f>
        <v>530</v>
      </c>
      <c r="Z9" s="46">
        <v>222</v>
      </c>
      <c r="AA9" s="46">
        <v>308</v>
      </c>
      <c r="AB9" s="46">
        <f t="shared" si="7"/>
        <v>0</v>
      </c>
      <c r="AC9" s="46"/>
      <c r="AD9">
        <v>1</v>
      </c>
    </row>
    <row r="10" spans="1:252" s="3" customFormat="1" ht="26.1" customHeight="1">
      <c r="A10" s="53" t="s">
        <v>136</v>
      </c>
      <c r="B10" s="49">
        <v>610004</v>
      </c>
      <c r="C10" s="50">
        <f t="shared" si="0"/>
        <v>124108</v>
      </c>
      <c r="D10" s="51">
        <v>89349</v>
      </c>
      <c r="E10" s="51">
        <v>34759</v>
      </c>
      <c r="F10" s="52">
        <v>1150</v>
      </c>
      <c r="G10" s="52">
        <v>1950</v>
      </c>
      <c r="H10" s="53">
        <v>1</v>
      </c>
      <c r="I10" s="50">
        <f t="shared" si="3"/>
        <v>17053</v>
      </c>
      <c r="J10" s="50">
        <f t="shared" si="4"/>
        <v>17053</v>
      </c>
      <c r="K10" s="50">
        <f t="shared" si="5"/>
        <v>0</v>
      </c>
      <c r="L10" s="51">
        <v>37</v>
      </c>
      <c r="M10" s="51">
        <v>2182</v>
      </c>
      <c r="N10" s="50">
        <f>L10*100-M10</f>
        <v>1518</v>
      </c>
      <c r="O10" s="50">
        <v>1150</v>
      </c>
      <c r="P10" s="50">
        <v>1</v>
      </c>
      <c r="Q10" s="50">
        <f>ROUND(N10*O10/10000,0)</f>
        <v>175</v>
      </c>
      <c r="R10" s="50">
        <f t="shared" si="6"/>
        <v>175</v>
      </c>
      <c r="S10" s="50">
        <f>Q10-R10</f>
        <v>0</v>
      </c>
      <c r="T10" s="50">
        <f t="shared" si="2"/>
        <v>17228</v>
      </c>
      <c r="U10" s="50">
        <v>17228</v>
      </c>
      <c r="V10" s="50">
        <f>J10+R10</f>
        <v>17228</v>
      </c>
      <c r="W10" s="50">
        <v>16698</v>
      </c>
      <c r="X10" s="50"/>
      <c r="Y10" s="50">
        <f>MAX(V10-W10+X10,0)</f>
        <v>530</v>
      </c>
      <c r="Z10" s="50">
        <v>222</v>
      </c>
      <c r="AA10" s="50">
        <f>Y10-Z10</f>
        <v>308</v>
      </c>
      <c r="AB10" s="50">
        <f t="shared" si="7"/>
        <v>0</v>
      </c>
      <c r="AC10" s="51" t="s">
        <v>137</v>
      </c>
    </row>
    <row r="11" spans="1:252" ht="26.1" customHeight="1">
      <c r="A11" s="45" t="s">
        <v>138</v>
      </c>
      <c r="B11" s="45"/>
      <c r="C11" s="46">
        <f t="shared" si="0"/>
        <v>182733</v>
      </c>
      <c r="D11" s="46">
        <f t="shared" ref="D11:N11" si="9">SUM(D12)</f>
        <v>124924</v>
      </c>
      <c r="E11" s="46">
        <f t="shared" si="9"/>
        <v>57809</v>
      </c>
      <c r="F11" s="47">
        <f t="shared" si="9"/>
        <v>1150</v>
      </c>
      <c r="G11" s="47">
        <f t="shared" si="9"/>
        <v>1950</v>
      </c>
      <c r="H11" s="45">
        <f t="shared" si="9"/>
        <v>1</v>
      </c>
      <c r="I11" s="46">
        <f t="shared" si="9"/>
        <v>25639</v>
      </c>
      <c r="J11" s="46">
        <f t="shared" si="9"/>
        <v>25639</v>
      </c>
      <c r="K11" s="46">
        <f t="shared" si="9"/>
        <v>0</v>
      </c>
      <c r="L11" s="46">
        <f t="shared" si="9"/>
        <v>89</v>
      </c>
      <c r="M11" s="46">
        <f t="shared" si="9"/>
        <v>6242</v>
      </c>
      <c r="N11" s="46">
        <f t="shared" si="9"/>
        <v>2658</v>
      </c>
      <c r="O11" s="46">
        <v>1150</v>
      </c>
      <c r="P11" s="45">
        <v>1</v>
      </c>
      <c r="Q11" s="46">
        <f>SUM(Q12)</f>
        <v>306</v>
      </c>
      <c r="R11" s="46">
        <f>SUM(R12)</f>
        <v>306</v>
      </c>
      <c r="S11" s="46">
        <f>SUM(S12)</f>
        <v>0</v>
      </c>
      <c r="T11" s="46">
        <f t="shared" si="2"/>
        <v>25945</v>
      </c>
      <c r="U11" s="46">
        <v>25945</v>
      </c>
      <c r="V11" s="46">
        <f>SUM(V12)</f>
        <v>25945</v>
      </c>
      <c r="W11" s="46">
        <v>25761</v>
      </c>
      <c r="X11" s="46"/>
      <c r="Y11" s="46">
        <f>SUM(Y12)</f>
        <v>184</v>
      </c>
      <c r="Z11" s="46">
        <f>SUM(Z12)</f>
        <v>77</v>
      </c>
      <c r="AA11" s="46">
        <f>SUM(AA12)</f>
        <v>107</v>
      </c>
      <c r="AB11" s="46">
        <f t="shared" si="7"/>
        <v>0</v>
      </c>
      <c r="AC11" s="46"/>
      <c r="AD11">
        <v>1</v>
      </c>
    </row>
    <row r="12" spans="1:252" s="3" customFormat="1" ht="26.1" customHeight="1">
      <c r="A12" s="53" t="s">
        <v>138</v>
      </c>
      <c r="B12" s="49">
        <v>610003</v>
      </c>
      <c r="C12" s="50">
        <f t="shared" si="0"/>
        <v>182733</v>
      </c>
      <c r="D12" s="50">
        <v>124924</v>
      </c>
      <c r="E12" s="50">
        <v>57809</v>
      </c>
      <c r="F12" s="52">
        <v>1150</v>
      </c>
      <c r="G12" s="52">
        <v>1950</v>
      </c>
      <c r="H12" s="53">
        <v>1</v>
      </c>
      <c r="I12" s="50">
        <f t="shared" si="3"/>
        <v>25639</v>
      </c>
      <c r="J12" s="50">
        <f t="shared" si="4"/>
        <v>25639</v>
      </c>
      <c r="K12" s="50">
        <f t="shared" si="5"/>
        <v>0</v>
      </c>
      <c r="L12" s="50">
        <v>89</v>
      </c>
      <c r="M12" s="50">
        <v>6242</v>
      </c>
      <c r="N12" s="50">
        <f>L12*100-M12</f>
        <v>2658</v>
      </c>
      <c r="O12" s="50">
        <v>1150</v>
      </c>
      <c r="P12" s="50">
        <v>1</v>
      </c>
      <c r="Q12" s="50">
        <f>ROUND(N12*O12/10000,0)</f>
        <v>306</v>
      </c>
      <c r="R12" s="50">
        <f t="shared" si="6"/>
        <v>306</v>
      </c>
      <c r="S12" s="50">
        <f>Q12-R12</f>
        <v>0</v>
      </c>
      <c r="T12" s="50">
        <f t="shared" si="2"/>
        <v>25945</v>
      </c>
      <c r="U12" s="50">
        <v>25945</v>
      </c>
      <c r="V12" s="50">
        <f>J12+R12</f>
        <v>25945</v>
      </c>
      <c r="W12" s="50">
        <v>25761</v>
      </c>
      <c r="X12" s="50"/>
      <c r="Y12" s="50">
        <f>MAX(V12-W12+X12,0)</f>
        <v>184</v>
      </c>
      <c r="Z12" s="50">
        <v>77</v>
      </c>
      <c r="AA12" s="50">
        <f>Y12-Z12</f>
        <v>107</v>
      </c>
      <c r="AB12" s="50">
        <f t="shared" si="7"/>
        <v>0</v>
      </c>
      <c r="AC12" s="50" t="s">
        <v>139</v>
      </c>
    </row>
    <row r="13" spans="1:252" ht="26.1" customHeight="1">
      <c r="A13" s="45" t="s">
        <v>140</v>
      </c>
      <c r="B13" s="45"/>
      <c r="C13" s="46">
        <f t="shared" si="0"/>
        <v>36490</v>
      </c>
      <c r="D13" s="46">
        <f t="shared" ref="D13:N13" si="10">SUM(D14)</f>
        <v>25252</v>
      </c>
      <c r="E13" s="46">
        <f t="shared" si="10"/>
        <v>11238</v>
      </c>
      <c r="F13" s="47">
        <f t="shared" si="10"/>
        <v>1150</v>
      </c>
      <c r="G13" s="47">
        <f t="shared" si="10"/>
        <v>1950</v>
      </c>
      <c r="H13" s="45">
        <f t="shared" si="10"/>
        <v>1</v>
      </c>
      <c r="I13" s="46">
        <f t="shared" si="10"/>
        <v>5095</v>
      </c>
      <c r="J13" s="46">
        <f t="shared" si="10"/>
        <v>5095</v>
      </c>
      <c r="K13" s="46">
        <f t="shared" si="10"/>
        <v>0</v>
      </c>
      <c r="L13" s="46">
        <f t="shared" si="10"/>
        <v>23</v>
      </c>
      <c r="M13" s="46">
        <f t="shared" si="10"/>
        <v>1667</v>
      </c>
      <c r="N13" s="46">
        <f t="shared" si="10"/>
        <v>633</v>
      </c>
      <c r="O13" s="46">
        <v>1150</v>
      </c>
      <c r="P13" s="45">
        <v>1</v>
      </c>
      <c r="Q13" s="46">
        <f>SUM(Q14)</f>
        <v>73</v>
      </c>
      <c r="R13" s="46">
        <f>SUM(R14)</f>
        <v>73</v>
      </c>
      <c r="S13" s="46">
        <f>SUM(S14)</f>
        <v>0</v>
      </c>
      <c r="T13" s="46">
        <f t="shared" si="2"/>
        <v>5168</v>
      </c>
      <c r="U13" s="46">
        <v>5168</v>
      </c>
      <c r="V13" s="46">
        <f>SUM(V14)</f>
        <v>5168</v>
      </c>
      <c r="W13" s="46">
        <v>5111</v>
      </c>
      <c r="X13" s="46"/>
      <c r="Y13" s="46">
        <f>SUM(Y14)</f>
        <v>57</v>
      </c>
      <c r="Z13" s="46">
        <f>SUM(Z14)</f>
        <v>24</v>
      </c>
      <c r="AA13" s="46">
        <f>SUM(AA14)</f>
        <v>33</v>
      </c>
      <c r="AB13" s="46">
        <f t="shared" si="7"/>
        <v>0</v>
      </c>
      <c r="AC13" s="46"/>
      <c r="AD13">
        <v>1</v>
      </c>
    </row>
    <row r="14" spans="1:252" s="3" customFormat="1" ht="26.1" customHeight="1">
      <c r="A14" s="53" t="s">
        <v>140</v>
      </c>
      <c r="B14" s="49">
        <v>610005</v>
      </c>
      <c r="C14" s="50">
        <f t="shared" si="0"/>
        <v>36490</v>
      </c>
      <c r="D14" s="50">
        <v>25252</v>
      </c>
      <c r="E14" s="50">
        <v>11238</v>
      </c>
      <c r="F14" s="52">
        <v>1150</v>
      </c>
      <c r="G14" s="52">
        <v>1950</v>
      </c>
      <c r="H14" s="53">
        <v>1</v>
      </c>
      <c r="I14" s="50">
        <f t="shared" si="3"/>
        <v>5095</v>
      </c>
      <c r="J14" s="50">
        <f t="shared" si="4"/>
        <v>5095</v>
      </c>
      <c r="K14" s="50">
        <f t="shared" si="5"/>
        <v>0</v>
      </c>
      <c r="L14" s="50">
        <v>23</v>
      </c>
      <c r="M14" s="50">
        <v>1667</v>
      </c>
      <c r="N14" s="50">
        <f>L14*100-M14</f>
        <v>633</v>
      </c>
      <c r="O14" s="50">
        <v>1150</v>
      </c>
      <c r="P14" s="50">
        <v>1</v>
      </c>
      <c r="Q14" s="50">
        <f>ROUND(N14*O14/10000,0)</f>
        <v>73</v>
      </c>
      <c r="R14" s="50">
        <f t="shared" si="6"/>
        <v>73</v>
      </c>
      <c r="S14" s="50">
        <f>Q14-R14</f>
        <v>0</v>
      </c>
      <c r="T14" s="50">
        <f t="shared" si="2"/>
        <v>5168</v>
      </c>
      <c r="U14" s="50">
        <v>5168</v>
      </c>
      <c r="V14" s="50">
        <f>J14+R14</f>
        <v>5168</v>
      </c>
      <c r="W14" s="50">
        <v>5111</v>
      </c>
      <c r="X14" s="50"/>
      <c r="Y14" s="50">
        <f>MAX(V14-W14+X14,0)</f>
        <v>57</v>
      </c>
      <c r="Z14" s="50">
        <v>24</v>
      </c>
      <c r="AA14" s="50">
        <f>Y14-Z14</f>
        <v>33</v>
      </c>
      <c r="AB14" s="50">
        <f t="shared" si="7"/>
        <v>0</v>
      </c>
      <c r="AC14" s="50"/>
    </row>
  </sheetData>
  <autoFilter ref="A5:IR14"/>
  <mergeCells count="23">
    <mergeCell ref="AC2:AC4"/>
    <mergeCell ref="Y2:AA3"/>
    <mergeCell ref="V2:V4"/>
    <mergeCell ref="W2:W4"/>
    <mergeCell ref="X2:X4"/>
    <mergeCell ref="AB2:AB4"/>
    <mergeCell ref="C2:K2"/>
    <mergeCell ref="L2:S2"/>
    <mergeCell ref="C3:E3"/>
    <mergeCell ref="A2:A4"/>
    <mergeCell ref="N3:N4"/>
    <mergeCell ref="O3:O4"/>
    <mergeCell ref="F3:G3"/>
    <mergeCell ref="I3:K3"/>
    <mergeCell ref="Q3:S3"/>
    <mergeCell ref="U2:U4"/>
    <mergeCell ref="B1:AB1"/>
    <mergeCell ref="P3:P4"/>
    <mergeCell ref="T2:T4"/>
    <mergeCell ref="B2:B4"/>
    <mergeCell ref="H3:H4"/>
    <mergeCell ref="L3:L4"/>
    <mergeCell ref="M3:M4"/>
  </mergeCells>
  <phoneticPr fontId="10" type="noConversion"/>
  <printOptions horizontalCentered="1"/>
  <pageMargins left="0.15625" right="7.7777777777777807E-2" top="0.74791666666666701" bottom="0.74791666666666701" header="0.31388888888888899" footer="0.31388888888888899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204"/>
  <sheetViews>
    <sheetView workbookViewId="0">
      <selection activeCell="T17" sqref="T17"/>
    </sheetView>
  </sheetViews>
  <sheetFormatPr defaultRowHeight="14.25"/>
  <cols>
    <col min="1" max="1" width="10.125" style="4" customWidth="1"/>
    <col min="2" max="2" width="8.875" style="4" customWidth="1"/>
    <col min="3" max="3" width="9.5" customWidth="1"/>
    <col min="6" max="7" width="6.375" style="5" customWidth="1"/>
    <col min="8" max="8" width="7.25" style="5" customWidth="1"/>
    <col min="9" max="9" width="13.375" customWidth="1"/>
    <col min="10" max="10" width="11.625" customWidth="1"/>
    <col min="11" max="11" width="14.625" customWidth="1"/>
    <col min="12" max="12" width="9.125" customWidth="1"/>
    <col min="13" max="19" width="12.375" customWidth="1"/>
    <col min="20" max="20" width="9" style="3"/>
    <col min="21" max="21" width="13.75" style="3" customWidth="1"/>
    <col min="22" max="22" width="36.375" customWidth="1"/>
  </cols>
  <sheetData>
    <row r="1" spans="1:250" s="1" customFormat="1" ht="51.75" customHeight="1">
      <c r="A1" s="61" t="s">
        <v>220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</row>
    <row r="2" spans="1:250" s="1" customFormat="1" ht="51.75" customHeight="1">
      <c r="A2" s="6"/>
      <c r="B2" s="6"/>
      <c r="C2" s="88" t="s">
        <v>2</v>
      </c>
      <c r="D2" s="88"/>
      <c r="E2" s="88"/>
      <c r="F2" s="88"/>
      <c r="G2" s="88"/>
      <c r="H2" s="88"/>
      <c r="I2" s="88"/>
      <c r="J2" s="88"/>
      <c r="K2" s="88"/>
      <c r="L2" s="88" t="s">
        <v>3</v>
      </c>
      <c r="M2" s="88"/>
      <c r="N2" s="88"/>
      <c r="O2" s="88"/>
      <c r="P2" s="88"/>
      <c r="Q2" s="88"/>
      <c r="R2" s="88"/>
      <c r="S2" s="88"/>
      <c r="T2" s="6"/>
      <c r="U2" s="6"/>
      <c r="V2" s="6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</row>
    <row r="3" spans="1:250" s="1" customFormat="1" ht="51" customHeight="1">
      <c r="A3" s="85" t="s">
        <v>0</v>
      </c>
      <c r="B3" s="85" t="s">
        <v>1</v>
      </c>
      <c r="C3" s="87" t="s">
        <v>221</v>
      </c>
      <c r="D3" s="87"/>
      <c r="E3" s="87"/>
      <c r="F3" s="87" t="s">
        <v>12</v>
      </c>
      <c r="G3" s="87"/>
      <c r="H3" s="82" t="s">
        <v>13</v>
      </c>
      <c r="I3" s="87" t="s">
        <v>222</v>
      </c>
      <c r="J3" s="87"/>
      <c r="K3" s="87"/>
      <c r="L3" s="86" t="s">
        <v>223</v>
      </c>
      <c r="M3" s="86" t="s">
        <v>224</v>
      </c>
      <c r="N3" s="86" t="s">
        <v>17</v>
      </c>
      <c r="O3" s="87" t="s">
        <v>12</v>
      </c>
      <c r="P3" s="82" t="s">
        <v>13</v>
      </c>
      <c r="Q3" s="87" t="s">
        <v>225</v>
      </c>
      <c r="R3" s="87"/>
      <c r="S3" s="87"/>
      <c r="T3" s="83" t="s">
        <v>226</v>
      </c>
      <c r="U3" s="83" t="s">
        <v>227</v>
      </c>
      <c r="V3" s="81" t="s">
        <v>10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s="2" customFormat="1" ht="72" customHeight="1">
      <c r="A4" s="85"/>
      <c r="B4" s="85"/>
      <c r="C4" s="7" t="s">
        <v>19</v>
      </c>
      <c r="D4" s="7" t="s">
        <v>20</v>
      </c>
      <c r="E4" s="7" t="s">
        <v>21</v>
      </c>
      <c r="F4" s="7" t="s">
        <v>20</v>
      </c>
      <c r="G4" s="7" t="s">
        <v>21</v>
      </c>
      <c r="H4" s="82"/>
      <c r="I4" s="8" t="s">
        <v>19</v>
      </c>
      <c r="J4" s="8" t="s">
        <v>22</v>
      </c>
      <c r="K4" s="8" t="s">
        <v>23</v>
      </c>
      <c r="L4" s="86"/>
      <c r="M4" s="86"/>
      <c r="N4" s="86"/>
      <c r="O4" s="87"/>
      <c r="P4" s="82"/>
      <c r="Q4" s="8" t="s">
        <v>19</v>
      </c>
      <c r="R4" s="8" t="s">
        <v>22</v>
      </c>
      <c r="S4" s="8" t="s">
        <v>23</v>
      </c>
      <c r="T4" s="84"/>
      <c r="U4" s="84"/>
      <c r="V4" s="8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250" s="2" customFormat="1" ht="51" customHeight="1">
      <c r="A5" s="9" t="s">
        <v>27</v>
      </c>
      <c r="B5" s="9"/>
      <c r="C5" s="29" t="s">
        <v>28</v>
      </c>
      <c r="D5" s="29" t="s">
        <v>29</v>
      </c>
      <c r="E5" s="29" t="s">
        <v>30</v>
      </c>
      <c r="F5" s="29" t="s">
        <v>31</v>
      </c>
      <c r="G5" s="29" t="s">
        <v>32</v>
      </c>
      <c r="H5" s="30" t="s">
        <v>33</v>
      </c>
      <c r="I5" s="31" t="s">
        <v>34</v>
      </c>
      <c r="J5" s="31" t="s">
        <v>35</v>
      </c>
      <c r="K5" s="31" t="s">
        <v>36</v>
      </c>
      <c r="L5" s="9" t="s">
        <v>37</v>
      </c>
      <c r="M5" s="32" t="s">
        <v>38</v>
      </c>
      <c r="N5" s="9" t="s">
        <v>39</v>
      </c>
      <c r="O5" s="32" t="s">
        <v>40</v>
      </c>
      <c r="P5" s="32" t="s">
        <v>41</v>
      </c>
      <c r="Q5" s="9" t="s">
        <v>228</v>
      </c>
      <c r="R5" s="9" t="s">
        <v>229</v>
      </c>
      <c r="S5" s="9" t="s">
        <v>44</v>
      </c>
      <c r="T5" s="33" t="s">
        <v>230</v>
      </c>
      <c r="U5" s="9" t="s">
        <v>231</v>
      </c>
      <c r="V5" s="34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250">
      <c r="A6" s="10" t="s">
        <v>19</v>
      </c>
      <c r="B6" s="10"/>
      <c r="C6" s="11">
        <f>SUMIF($W$7:$W$204,"=1",$C$7:$C$204)</f>
        <v>11723074</v>
      </c>
      <c r="D6" s="11">
        <f>SUMIF($W$7:$W$204,"=1",$D$7:$D$204)</f>
        <v>8453346</v>
      </c>
      <c r="E6" s="11">
        <f>SUMIF($W$7:$W$204,"=1",$E$7:$E$204)</f>
        <v>3269728</v>
      </c>
      <c r="F6" s="12">
        <v>1150</v>
      </c>
      <c r="G6" s="12">
        <v>1950</v>
      </c>
      <c r="H6" s="10" t="s">
        <v>49</v>
      </c>
      <c r="I6" s="11">
        <f>SUMIF($W$7:$W$204,"=1",$I$7:$I$204)</f>
        <v>1609732</v>
      </c>
      <c r="J6" s="11">
        <f>SUMIF($W$7:$W$204,"=1",$J$7:$J$204)</f>
        <v>1151996</v>
      </c>
      <c r="K6" s="11">
        <f>I6-J6</f>
        <v>457736</v>
      </c>
      <c r="L6" s="11">
        <f>SUMIF($W$7:$W$204,"=1",$L$7:$L$204)</f>
        <v>5663</v>
      </c>
      <c r="M6" s="11">
        <f>SUMIF($W$7:$W$204,"=1",$M$7:$M$204)</f>
        <v>255755</v>
      </c>
      <c r="N6" s="11">
        <f>SUMIF($W$7:$W$204,"=1",$N$7:$N$204)</f>
        <v>310545</v>
      </c>
      <c r="O6" s="11">
        <v>1150</v>
      </c>
      <c r="P6" s="10" t="s">
        <v>49</v>
      </c>
      <c r="Q6" s="11">
        <f>SUMIF($W$7:$W$204,"=1",$Q$7:$Q$204)</f>
        <v>35718</v>
      </c>
      <c r="R6" s="11">
        <f>SUMIF($W$7:$W$204,"=1",$R$7:$R$204)</f>
        <v>31534</v>
      </c>
      <c r="S6" s="11">
        <f>SUMIF($W$7:$W$204,"=1",$S$7:$S$204)</f>
        <v>4184</v>
      </c>
      <c r="T6" s="11">
        <v>-3974</v>
      </c>
      <c r="U6" s="11">
        <f>SUMIF($W$7:$W$204,"=1",$U$7:$U$204)</f>
        <v>1179556</v>
      </c>
      <c r="V6" s="11"/>
      <c r="X6" s="13"/>
    </row>
    <row r="7" spans="1:250">
      <c r="A7" s="10" t="s">
        <v>50</v>
      </c>
      <c r="B7" s="10"/>
      <c r="C7" s="11">
        <f>D7+E7</f>
        <v>1343446</v>
      </c>
      <c r="D7" s="11">
        <f>SUM(D8:D19)</f>
        <v>1004695</v>
      </c>
      <c r="E7" s="11">
        <f>SUM(E8:E19)</f>
        <v>338751</v>
      </c>
      <c r="F7" s="12">
        <v>1150</v>
      </c>
      <c r="G7" s="12">
        <v>1950</v>
      </c>
      <c r="H7" s="10" t="s">
        <v>49</v>
      </c>
      <c r="I7" s="11">
        <f>SUM(I8:I19)</f>
        <v>181597</v>
      </c>
      <c r="J7" s="11">
        <f>SUM(J8:J19)</f>
        <v>90799</v>
      </c>
      <c r="K7" s="11">
        <f>SUM(K8:K19)</f>
        <v>90798</v>
      </c>
      <c r="L7" s="11">
        <f>SUM(L8:L19)</f>
        <v>10</v>
      </c>
      <c r="M7" s="11">
        <f>SUM(M8:M19)</f>
        <v>629</v>
      </c>
      <c r="N7" s="11">
        <f ca="1">VLOOKUP(A7,Sheet4!$A$6:$J$152,5,0)</f>
        <v>371</v>
      </c>
      <c r="O7" s="11">
        <v>1150</v>
      </c>
      <c r="P7" s="10" t="s">
        <v>49</v>
      </c>
      <c r="Q7" s="11">
        <f ca="1">VLOOKUP(A7,Sheet4!$A$6:$J$152,8,0)</f>
        <v>43</v>
      </c>
      <c r="R7" s="11">
        <f ca="1">VLOOKUP(A7,Sheet4!$A$6:$J$152,9,0)</f>
        <v>21</v>
      </c>
      <c r="S7" s="11">
        <f ca="1">VLOOKUP(A7,Sheet4!$A$6:$J$152,10,0)</f>
        <v>22</v>
      </c>
      <c r="T7" s="11"/>
      <c r="U7" s="11">
        <f>J7+R7+T7</f>
        <v>90820</v>
      </c>
      <c r="V7" s="11"/>
      <c r="W7">
        <v>1</v>
      </c>
    </row>
    <row r="8" spans="1:250" s="3" customFormat="1">
      <c r="A8" s="19" t="s">
        <v>51</v>
      </c>
      <c r="B8" s="19">
        <v>601001</v>
      </c>
      <c r="C8" s="13">
        <f t="shared" ref="C8:C71" si="0">D8+E8</f>
        <v>0</v>
      </c>
      <c r="D8" s="13">
        <f ca="1">VLOOKUP(A8,Sheet2!$A$6:$C$212,2,0)</f>
        <v>0</v>
      </c>
      <c r="E8" s="13">
        <f ca="1">VLOOKUP(A8,Sheet2!$A$6:$C$212,3,0)</f>
        <v>0</v>
      </c>
      <c r="F8" s="14">
        <v>1150</v>
      </c>
      <c r="G8" s="14">
        <v>1950</v>
      </c>
      <c r="H8" s="9">
        <v>0.5</v>
      </c>
      <c r="I8" s="13">
        <f t="shared" ref="I8:I71" si="1">ROUND((D8*F8+E8*G8)/10000,0)</f>
        <v>0</v>
      </c>
      <c r="J8" s="13">
        <f>ROUND((F8*D8*H8+G8*E8*H8)/10000,0)</f>
        <v>0</v>
      </c>
      <c r="K8" s="13">
        <f>I8-J8</f>
        <v>0</v>
      </c>
      <c r="L8" s="13">
        <v>0</v>
      </c>
      <c r="M8" s="13">
        <v>0</v>
      </c>
      <c r="N8" s="13">
        <v>0</v>
      </c>
      <c r="O8" s="13">
        <v>1150</v>
      </c>
      <c r="P8" s="13">
        <v>0.5</v>
      </c>
      <c r="Q8" s="13">
        <v>0</v>
      </c>
      <c r="R8" s="13">
        <v>0</v>
      </c>
      <c r="S8" s="13">
        <v>0</v>
      </c>
      <c r="T8" s="13"/>
      <c r="U8" s="13">
        <f t="shared" ref="U8:U71" si="2">J8+R8+T8</f>
        <v>0</v>
      </c>
      <c r="V8" s="13"/>
    </row>
    <row r="9" spans="1:250" s="3" customFormat="1">
      <c r="A9" s="9" t="s">
        <v>52</v>
      </c>
      <c r="B9" s="9">
        <v>601002</v>
      </c>
      <c r="C9" s="13">
        <f t="shared" si="0"/>
        <v>98173</v>
      </c>
      <c r="D9" s="13">
        <f ca="1">VLOOKUP(A9,Sheet2!$A$6:$C$212,2,0)</f>
        <v>67002</v>
      </c>
      <c r="E9" s="13">
        <f ca="1">VLOOKUP(A9,Sheet2!$A$6:$C$212,3,0)</f>
        <v>31171</v>
      </c>
      <c r="F9" s="14">
        <v>1150</v>
      </c>
      <c r="G9" s="14">
        <v>1950</v>
      </c>
      <c r="H9" s="9">
        <v>0.5</v>
      </c>
      <c r="I9" s="13">
        <f t="shared" si="1"/>
        <v>13784</v>
      </c>
      <c r="J9" s="13">
        <f t="shared" ref="J9:J72" si="3">ROUND((F9*D9*H9+G9*E9*H9)/10000,0)</f>
        <v>6892</v>
      </c>
      <c r="K9" s="13">
        <f t="shared" ref="K9:K72" si="4">I9-J9</f>
        <v>6892</v>
      </c>
      <c r="L9" s="13">
        <v>0</v>
      </c>
      <c r="M9" s="13">
        <v>0</v>
      </c>
      <c r="N9" s="13">
        <v>0</v>
      </c>
      <c r="O9" s="13">
        <v>1150</v>
      </c>
      <c r="P9" s="13">
        <v>0.5</v>
      </c>
      <c r="Q9" s="13">
        <v>0</v>
      </c>
      <c r="R9" s="13">
        <v>0</v>
      </c>
      <c r="S9" s="13">
        <v>0</v>
      </c>
      <c r="T9" s="13"/>
      <c r="U9" s="13">
        <f t="shared" si="2"/>
        <v>6892</v>
      </c>
      <c r="V9" s="13"/>
    </row>
    <row r="10" spans="1:250" s="3" customFormat="1">
      <c r="A10" s="9" t="s">
        <v>53</v>
      </c>
      <c r="B10" s="9">
        <v>601003</v>
      </c>
      <c r="C10" s="13">
        <f t="shared" si="0"/>
        <v>116306</v>
      </c>
      <c r="D10" s="13">
        <f ca="1">VLOOKUP(A10,Sheet2!$A$6:$C$212,2,0)</f>
        <v>85755</v>
      </c>
      <c r="E10" s="13">
        <f ca="1">VLOOKUP(A10,Sheet2!$A$6:$C$212,3,0)</f>
        <v>30551</v>
      </c>
      <c r="F10" s="14">
        <v>1150</v>
      </c>
      <c r="G10" s="14">
        <v>1950</v>
      </c>
      <c r="H10" s="9">
        <v>0.5</v>
      </c>
      <c r="I10" s="13">
        <f t="shared" si="1"/>
        <v>15819</v>
      </c>
      <c r="J10" s="13">
        <f t="shared" si="3"/>
        <v>7910</v>
      </c>
      <c r="K10" s="13">
        <f t="shared" si="4"/>
        <v>7909</v>
      </c>
      <c r="L10" s="13">
        <v>0</v>
      </c>
      <c r="M10" s="13">
        <v>0</v>
      </c>
      <c r="N10" s="13">
        <v>0</v>
      </c>
      <c r="O10" s="13">
        <v>1150</v>
      </c>
      <c r="P10" s="13">
        <v>0.5</v>
      </c>
      <c r="Q10" s="13">
        <v>0</v>
      </c>
      <c r="R10" s="13">
        <v>0</v>
      </c>
      <c r="S10" s="13">
        <v>0</v>
      </c>
      <c r="T10" s="13"/>
      <c r="U10" s="13">
        <f t="shared" si="2"/>
        <v>7910</v>
      </c>
      <c r="V10" s="13"/>
    </row>
    <row r="11" spans="1:250" s="3" customFormat="1">
      <c r="A11" s="9" t="s">
        <v>54</v>
      </c>
      <c r="B11" s="9">
        <v>601004</v>
      </c>
      <c r="C11" s="13">
        <f t="shared" si="0"/>
        <v>83294</v>
      </c>
      <c r="D11" s="13">
        <f ca="1">VLOOKUP(A11,Sheet2!$A$6:$C$212,2,0)</f>
        <v>60326</v>
      </c>
      <c r="E11" s="13">
        <f ca="1">VLOOKUP(A11,Sheet2!$A$6:$C$212,3,0)</f>
        <v>22968</v>
      </c>
      <c r="F11" s="14">
        <v>1150</v>
      </c>
      <c r="G11" s="14">
        <v>1950</v>
      </c>
      <c r="H11" s="9">
        <v>0.5</v>
      </c>
      <c r="I11" s="13">
        <f t="shared" si="1"/>
        <v>11416</v>
      </c>
      <c r="J11" s="13">
        <f t="shared" si="3"/>
        <v>5708</v>
      </c>
      <c r="K11" s="13">
        <f t="shared" si="4"/>
        <v>5708</v>
      </c>
      <c r="L11" s="13">
        <v>0</v>
      </c>
      <c r="M11" s="13">
        <v>0</v>
      </c>
      <c r="N11" s="13">
        <v>0</v>
      </c>
      <c r="O11" s="13">
        <v>1150</v>
      </c>
      <c r="P11" s="13">
        <v>0.5</v>
      </c>
      <c r="Q11" s="13">
        <v>0</v>
      </c>
      <c r="R11" s="13">
        <v>0</v>
      </c>
      <c r="S11" s="13">
        <v>0</v>
      </c>
      <c r="T11" s="13"/>
      <c r="U11" s="13">
        <f t="shared" si="2"/>
        <v>5708</v>
      </c>
      <c r="V11" s="13"/>
    </row>
    <row r="12" spans="1:250" s="3" customFormat="1">
      <c r="A12" s="9" t="s">
        <v>55</v>
      </c>
      <c r="B12" s="9">
        <v>601005</v>
      </c>
      <c r="C12" s="13">
        <f t="shared" si="0"/>
        <v>144690</v>
      </c>
      <c r="D12" s="13">
        <f ca="1">VLOOKUP(A12,Sheet2!$A$6:$C$212,2,0)</f>
        <v>109346</v>
      </c>
      <c r="E12" s="13">
        <f ca="1">VLOOKUP(A12,Sheet2!$A$6:$C$212,3,0)</f>
        <v>35344</v>
      </c>
      <c r="F12" s="14">
        <v>1150</v>
      </c>
      <c r="G12" s="14">
        <v>1950</v>
      </c>
      <c r="H12" s="9">
        <v>0.5</v>
      </c>
      <c r="I12" s="13">
        <f t="shared" si="1"/>
        <v>19467</v>
      </c>
      <c r="J12" s="13">
        <f t="shared" si="3"/>
        <v>9733</v>
      </c>
      <c r="K12" s="13">
        <f t="shared" si="4"/>
        <v>9734</v>
      </c>
      <c r="L12" s="13">
        <v>0</v>
      </c>
      <c r="M12" s="13">
        <v>0</v>
      </c>
      <c r="N12" s="13">
        <v>0</v>
      </c>
      <c r="O12" s="13">
        <v>1150</v>
      </c>
      <c r="P12" s="13">
        <v>0.5</v>
      </c>
      <c r="Q12" s="13">
        <v>0</v>
      </c>
      <c r="R12" s="13">
        <v>0</v>
      </c>
      <c r="S12" s="13">
        <v>0</v>
      </c>
      <c r="T12" s="13"/>
      <c r="U12" s="13">
        <f t="shared" si="2"/>
        <v>9733</v>
      </c>
      <c r="V12" s="13"/>
    </row>
    <row r="13" spans="1:250" s="3" customFormat="1">
      <c r="A13" s="9" t="s">
        <v>56</v>
      </c>
      <c r="B13" s="9">
        <v>601006</v>
      </c>
      <c r="C13" s="13">
        <f t="shared" si="0"/>
        <v>198622</v>
      </c>
      <c r="D13" s="13">
        <f ca="1">VLOOKUP(A13,Sheet2!$A$6:$C$212,2,0)</f>
        <v>155043</v>
      </c>
      <c r="E13" s="13">
        <f ca="1">VLOOKUP(A13,Sheet2!$A$6:$C$212,3,0)</f>
        <v>43579</v>
      </c>
      <c r="F13" s="14">
        <v>1150</v>
      </c>
      <c r="G13" s="14">
        <v>1950</v>
      </c>
      <c r="H13" s="9">
        <v>0.5</v>
      </c>
      <c r="I13" s="13">
        <f t="shared" si="1"/>
        <v>26328</v>
      </c>
      <c r="J13" s="13">
        <f t="shared" si="3"/>
        <v>13164</v>
      </c>
      <c r="K13" s="13">
        <f t="shared" si="4"/>
        <v>13164</v>
      </c>
      <c r="L13" s="13">
        <v>0</v>
      </c>
      <c r="M13" s="13">
        <v>0</v>
      </c>
      <c r="N13" s="13">
        <v>0</v>
      </c>
      <c r="O13" s="13">
        <v>1150</v>
      </c>
      <c r="P13" s="13">
        <v>0.5</v>
      </c>
      <c r="Q13" s="13">
        <v>0</v>
      </c>
      <c r="R13" s="13">
        <v>0</v>
      </c>
      <c r="S13" s="13">
        <v>0</v>
      </c>
      <c r="T13" s="13"/>
      <c r="U13" s="13">
        <f t="shared" si="2"/>
        <v>13164</v>
      </c>
      <c r="V13" s="13"/>
    </row>
    <row r="14" spans="1:250" s="3" customFormat="1">
      <c r="A14" s="9" t="s">
        <v>57</v>
      </c>
      <c r="B14" s="9">
        <v>601007</v>
      </c>
      <c r="C14" s="13">
        <f t="shared" si="0"/>
        <v>83442</v>
      </c>
      <c r="D14" s="13">
        <f ca="1">VLOOKUP(A14,Sheet2!$A$6:$C$212,2,0)</f>
        <v>61490</v>
      </c>
      <c r="E14" s="13">
        <f ca="1">VLOOKUP(A14,Sheet2!$A$6:$C$212,3,0)</f>
        <v>21952</v>
      </c>
      <c r="F14" s="14">
        <v>1150</v>
      </c>
      <c r="G14" s="14">
        <v>1950</v>
      </c>
      <c r="H14" s="9">
        <v>0.5</v>
      </c>
      <c r="I14" s="13">
        <f t="shared" si="1"/>
        <v>11352</v>
      </c>
      <c r="J14" s="13">
        <f t="shared" si="3"/>
        <v>5676</v>
      </c>
      <c r="K14" s="13">
        <f t="shared" si="4"/>
        <v>5676</v>
      </c>
      <c r="L14" s="13">
        <f ca="1">VLOOKUP(A14,Sheet4!$A$6:$J$152,3,0)</f>
        <v>1</v>
      </c>
      <c r="M14" s="13">
        <f ca="1">VLOOKUP(A14,Sheet4!$A$6:$J$152,4,0)</f>
        <v>36</v>
      </c>
      <c r="N14" s="13">
        <f ca="1">VLOOKUP(A14,Sheet4!$A$6:$J$152,5,0)</f>
        <v>64</v>
      </c>
      <c r="O14" s="13">
        <v>1150</v>
      </c>
      <c r="P14" s="13">
        <v>0.5</v>
      </c>
      <c r="Q14" s="13">
        <f ca="1">VLOOKUP(A14,Sheet4!$A$6:$J$152,8,0)</f>
        <v>7</v>
      </c>
      <c r="R14" s="13">
        <f ca="1">VLOOKUP(A14,Sheet4!$A$6:$J$152,9,0)</f>
        <v>4</v>
      </c>
      <c r="S14" s="13">
        <f ca="1">VLOOKUP(A14,Sheet4!$A$6:$J$152,10,0)</f>
        <v>3</v>
      </c>
      <c r="T14" s="13"/>
      <c r="U14" s="13">
        <f t="shared" si="2"/>
        <v>5680</v>
      </c>
      <c r="V14" s="13"/>
    </row>
    <row r="15" spans="1:250" s="3" customFormat="1">
      <c r="A15" s="9" t="s">
        <v>58</v>
      </c>
      <c r="B15" s="9">
        <v>601008</v>
      </c>
      <c r="C15" s="13">
        <f t="shared" si="0"/>
        <v>183981</v>
      </c>
      <c r="D15" s="13">
        <f ca="1">VLOOKUP(A15,Sheet2!$A$6:$C$212,2,0)</f>
        <v>141029</v>
      </c>
      <c r="E15" s="13">
        <f ca="1">VLOOKUP(A15,Sheet2!$A$6:$C$212,3,0)</f>
        <v>42952</v>
      </c>
      <c r="F15" s="14">
        <v>1150</v>
      </c>
      <c r="G15" s="14">
        <v>1950</v>
      </c>
      <c r="H15" s="9">
        <v>0.5</v>
      </c>
      <c r="I15" s="13">
        <f t="shared" si="1"/>
        <v>24594</v>
      </c>
      <c r="J15" s="13">
        <f t="shared" si="3"/>
        <v>12297</v>
      </c>
      <c r="K15" s="13">
        <f t="shared" si="4"/>
        <v>12297</v>
      </c>
      <c r="L15" s="13">
        <f ca="1">VLOOKUP(A15,Sheet4!$A$6:$J$152,3,0)</f>
        <v>2</v>
      </c>
      <c r="M15" s="13">
        <f ca="1">VLOOKUP(A15,Sheet4!$A$6:$J$152,4,0)</f>
        <v>105</v>
      </c>
      <c r="N15" s="13">
        <f ca="1">VLOOKUP(A15,Sheet4!$A$6:$J$152,5,0)</f>
        <v>95</v>
      </c>
      <c r="O15" s="13">
        <v>1150</v>
      </c>
      <c r="P15" s="13">
        <v>0.5</v>
      </c>
      <c r="Q15" s="13">
        <f ca="1">VLOOKUP(A15,Sheet4!$A$6:$J$152,8,0)</f>
        <v>11</v>
      </c>
      <c r="R15" s="13">
        <f ca="1">VLOOKUP(A15,Sheet4!$A$6:$J$152,9,0)</f>
        <v>5</v>
      </c>
      <c r="S15" s="13">
        <f ca="1">VLOOKUP(A15,Sheet4!$A$6:$J$152,10,0)</f>
        <v>6</v>
      </c>
      <c r="T15" s="13"/>
      <c r="U15" s="13">
        <f t="shared" si="2"/>
        <v>12302</v>
      </c>
      <c r="V15" s="13"/>
    </row>
    <row r="16" spans="1:250" s="3" customFormat="1">
      <c r="A16" s="9" t="s">
        <v>59</v>
      </c>
      <c r="B16" s="9">
        <v>601009</v>
      </c>
      <c r="C16" s="13">
        <f t="shared" si="0"/>
        <v>185215</v>
      </c>
      <c r="D16" s="13">
        <f ca="1">VLOOKUP(A16,Sheet2!$A$6:$C$212,2,0)</f>
        <v>138920</v>
      </c>
      <c r="E16" s="13">
        <f ca="1">VLOOKUP(A16,Sheet2!$A$6:$C$212,3,0)</f>
        <v>46295</v>
      </c>
      <c r="F16" s="14">
        <v>1150</v>
      </c>
      <c r="G16" s="14">
        <v>1950</v>
      </c>
      <c r="H16" s="9">
        <v>0.5</v>
      </c>
      <c r="I16" s="13">
        <f t="shared" si="1"/>
        <v>25003</v>
      </c>
      <c r="J16" s="13">
        <f t="shared" si="3"/>
        <v>12502</v>
      </c>
      <c r="K16" s="13">
        <f t="shared" si="4"/>
        <v>12501</v>
      </c>
      <c r="L16" s="13">
        <v>0</v>
      </c>
      <c r="M16" s="13">
        <v>0</v>
      </c>
      <c r="N16" s="13">
        <v>0</v>
      </c>
      <c r="O16" s="13">
        <v>1150</v>
      </c>
      <c r="P16" s="13">
        <v>0.5</v>
      </c>
      <c r="Q16" s="13">
        <v>0</v>
      </c>
      <c r="R16" s="13">
        <v>0</v>
      </c>
      <c r="S16" s="13">
        <v>0</v>
      </c>
      <c r="T16" s="13"/>
      <c r="U16" s="13">
        <f t="shared" si="2"/>
        <v>12502</v>
      </c>
      <c r="V16" s="13"/>
    </row>
    <row r="17" spans="1:23" s="3" customFormat="1">
      <c r="A17" s="9" t="s">
        <v>60</v>
      </c>
      <c r="B17" s="9">
        <v>601010</v>
      </c>
      <c r="C17" s="13">
        <f t="shared" si="0"/>
        <v>59507</v>
      </c>
      <c r="D17" s="13">
        <f ca="1">VLOOKUP(A17,Sheet2!$A$6:$C$212,2,0)</f>
        <v>43429</v>
      </c>
      <c r="E17" s="13">
        <f ca="1">VLOOKUP(A17,Sheet2!$A$6:$C$212,3,0)</f>
        <v>16078</v>
      </c>
      <c r="F17" s="14">
        <v>1150</v>
      </c>
      <c r="G17" s="14">
        <v>1950</v>
      </c>
      <c r="H17" s="9">
        <v>0.5</v>
      </c>
      <c r="I17" s="13">
        <f t="shared" si="1"/>
        <v>8130</v>
      </c>
      <c r="J17" s="13">
        <f t="shared" si="3"/>
        <v>4065</v>
      </c>
      <c r="K17" s="13">
        <f t="shared" si="4"/>
        <v>4065</v>
      </c>
      <c r="L17" s="13">
        <v>0</v>
      </c>
      <c r="M17" s="13">
        <v>0</v>
      </c>
      <c r="N17" s="13">
        <v>0</v>
      </c>
      <c r="O17" s="13">
        <v>1150</v>
      </c>
      <c r="P17" s="13">
        <v>0.5</v>
      </c>
      <c r="Q17" s="13">
        <v>0</v>
      </c>
      <c r="R17" s="13">
        <v>0</v>
      </c>
      <c r="S17" s="13">
        <v>0</v>
      </c>
      <c r="T17" s="13"/>
      <c r="U17" s="13">
        <f t="shared" si="2"/>
        <v>4065</v>
      </c>
      <c r="V17" s="13"/>
    </row>
    <row r="18" spans="1:23" s="3" customFormat="1">
      <c r="A18" s="9" t="s">
        <v>61</v>
      </c>
      <c r="B18" s="9">
        <v>601012</v>
      </c>
      <c r="C18" s="13">
        <f t="shared" si="0"/>
        <v>65465</v>
      </c>
      <c r="D18" s="13">
        <f ca="1">VLOOKUP(A18,Sheet2!$A$6:$C$212,2,0)</f>
        <v>48381</v>
      </c>
      <c r="E18" s="13">
        <f ca="1">VLOOKUP(A18,Sheet2!$A$6:$C$212,3,0)</f>
        <v>17084</v>
      </c>
      <c r="F18" s="14">
        <v>1150</v>
      </c>
      <c r="G18" s="14">
        <v>1950</v>
      </c>
      <c r="H18" s="9">
        <v>0.5</v>
      </c>
      <c r="I18" s="13">
        <f t="shared" si="1"/>
        <v>8895</v>
      </c>
      <c r="J18" s="13">
        <f t="shared" si="3"/>
        <v>4448</v>
      </c>
      <c r="K18" s="13">
        <f t="shared" si="4"/>
        <v>4447</v>
      </c>
      <c r="L18" s="13">
        <f ca="1">VLOOKUP(A18,Sheet4!$A$6:$J$152,3,0)</f>
        <v>1</v>
      </c>
      <c r="M18" s="13">
        <f ca="1">VLOOKUP(A18,Sheet4!$A$6:$J$152,4,0)</f>
        <v>76</v>
      </c>
      <c r="N18" s="13">
        <f ca="1">VLOOKUP(A18,Sheet4!$A$6:$J$152,5,0)</f>
        <v>24</v>
      </c>
      <c r="O18" s="13">
        <v>1150</v>
      </c>
      <c r="P18" s="13">
        <v>0.5</v>
      </c>
      <c r="Q18" s="13">
        <f ca="1">VLOOKUP(A18,Sheet4!$A$6:$J$152,8,0)</f>
        <v>3</v>
      </c>
      <c r="R18" s="13">
        <f ca="1">VLOOKUP(A18,Sheet4!$A$6:$J$152,9,0)</f>
        <v>1</v>
      </c>
      <c r="S18" s="13">
        <f ca="1">VLOOKUP(A18,Sheet4!$A$6:$J$152,10,0)</f>
        <v>2</v>
      </c>
      <c r="T18" s="13"/>
      <c r="U18" s="13">
        <f t="shared" si="2"/>
        <v>4449</v>
      </c>
      <c r="V18" s="13"/>
    </row>
    <row r="19" spans="1:23" s="3" customFormat="1">
      <c r="A19" s="9" t="s">
        <v>62</v>
      </c>
      <c r="B19" s="9">
        <v>601013</v>
      </c>
      <c r="C19" s="13">
        <f t="shared" si="0"/>
        <v>124751</v>
      </c>
      <c r="D19" s="13">
        <f ca="1">VLOOKUP(A19,Sheet2!$A$6:$C$212,2,0)</f>
        <v>93974</v>
      </c>
      <c r="E19" s="13">
        <f ca="1">VLOOKUP(A19,Sheet2!$A$6:$C$212,3,0)</f>
        <v>30777</v>
      </c>
      <c r="F19" s="14">
        <v>1150</v>
      </c>
      <c r="G19" s="14">
        <v>1950</v>
      </c>
      <c r="H19" s="9">
        <v>0.5</v>
      </c>
      <c r="I19" s="13">
        <f t="shared" si="1"/>
        <v>16809</v>
      </c>
      <c r="J19" s="13">
        <f t="shared" si="3"/>
        <v>8404</v>
      </c>
      <c r="K19" s="13">
        <f t="shared" si="4"/>
        <v>8405</v>
      </c>
      <c r="L19" s="13">
        <f ca="1">VLOOKUP(A19,Sheet4!$A$6:$J$152,3,0)</f>
        <v>6</v>
      </c>
      <c r="M19" s="13">
        <f ca="1">VLOOKUP(A19,Sheet4!$A$6:$J$152,4,0)</f>
        <v>412</v>
      </c>
      <c r="N19" s="13">
        <f ca="1">VLOOKUP(A19,Sheet4!$A$6:$J$152,5,0)</f>
        <v>188</v>
      </c>
      <c r="O19" s="13">
        <v>1150</v>
      </c>
      <c r="P19" s="13">
        <v>0.5</v>
      </c>
      <c r="Q19" s="13">
        <f ca="1">VLOOKUP(A19,Sheet4!$A$6:$J$152,8,0)</f>
        <v>22</v>
      </c>
      <c r="R19" s="13">
        <f ca="1">VLOOKUP(A19,Sheet4!$A$6:$J$152,9,0)</f>
        <v>11</v>
      </c>
      <c r="S19" s="13">
        <f ca="1">VLOOKUP(A19,Sheet4!$A$6:$J$152,10,0)</f>
        <v>11</v>
      </c>
      <c r="T19" s="13"/>
      <c r="U19" s="13">
        <f t="shared" si="2"/>
        <v>8415</v>
      </c>
      <c r="V19" s="13"/>
    </row>
    <row r="20" spans="1:23">
      <c r="A20" s="10" t="s">
        <v>63</v>
      </c>
      <c r="B20" s="10"/>
      <c r="C20" s="11"/>
      <c r="D20" s="11"/>
      <c r="E20" s="11"/>
      <c r="F20" s="12"/>
      <c r="G20" s="12"/>
      <c r="H20" s="10"/>
      <c r="I20" s="11">
        <f t="shared" si="1"/>
        <v>0</v>
      </c>
      <c r="J20" s="11">
        <f t="shared" si="3"/>
        <v>0</v>
      </c>
      <c r="K20" s="11">
        <f t="shared" si="4"/>
        <v>0</v>
      </c>
      <c r="L20" s="11">
        <v>0</v>
      </c>
      <c r="M20" s="11">
        <v>0</v>
      </c>
      <c r="N20" s="11">
        <v>0</v>
      </c>
      <c r="O20" s="11"/>
      <c r="P20" s="10"/>
      <c r="Q20" s="11">
        <v>0</v>
      </c>
      <c r="R20" s="11">
        <v>0</v>
      </c>
      <c r="S20" s="11">
        <v>0</v>
      </c>
      <c r="T20" s="11"/>
      <c r="U20" s="11">
        <f t="shared" si="2"/>
        <v>0</v>
      </c>
      <c r="V20" s="11"/>
      <c r="W20">
        <v>1</v>
      </c>
    </row>
    <row r="21" spans="1:23" s="3" customFormat="1">
      <c r="A21" s="19" t="s">
        <v>64</v>
      </c>
      <c r="B21" s="19">
        <v>602001</v>
      </c>
      <c r="C21" s="13"/>
      <c r="D21" s="13"/>
      <c r="E21" s="13"/>
      <c r="F21" s="14"/>
      <c r="G21" s="14"/>
      <c r="H21" s="9"/>
      <c r="I21" s="13">
        <f t="shared" si="1"/>
        <v>0</v>
      </c>
      <c r="J21" s="13">
        <f t="shared" si="3"/>
        <v>0</v>
      </c>
      <c r="K21" s="13">
        <f t="shared" si="4"/>
        <v>0</v>
      </c>
      <c r="L21" s="13">
        <v>0</v>
      </c>
      <c r="M21" s="13">
        <v>0</v>
      </c>
      <c r="N21" s="13">
        <v>0</v>
      </c>
      <c r="O21" s="13"/>
      <c r="P21" s="13"/>
      <c r="Q21" s="13">
        <v>0</v>
      </c>
      <c r="R21" s="13">
        <v>0</v>
      </c>
      <c r="S21" s="13">
        <v>0</v>
      </c>
      <c r="T21" s="13"/>
      <c r="U21" s="13">
        <f t="shared" si="2"/>
        <v>0</v>
      </c>
      <c r="V21" s="13"/>
    </row>
    <row r="22" spans="1:23" s="3" customFormat="1">
      <c r="A22" s="9" t="s">
        <v>65</v>
      </c>
      <c r="B22" s="9">
        <v>602002</v>
      </c>
      <c r="C22" s="13"/>
      <c r="D22" s="13"/>
      <c r="E22" s="13"/>
      <c r="F22" s="14"/>
      <c r="G22" s="14"/>
      <c r="H22" s="9"/>
      <c r="I22" s="13">
        <f t="shared" si="1"/>
        <v>0</v>
      </c>
      <c r="J22" s="13">
        <f t="shared" si="3"/>
        <v>0</v>
      </c>
      <c r="K22" s="13">
        <f t="shared" si="4"/>
        <v>0</v>
      </c>
      <c r="L22" s="13">
        <v>0</v>
      </c>
      <c r="M22" s="13">
        <v>0</v>
      </c>
      <c r="N22" s="13">
        <v>0</v>
      </c>
      <c r="O22" s="13"/>
      <c r="P22" s="13"/>
      <c r="Q22" s="13">
        <v>0</v>
      </c>
      <c r="R22" s="13">
        <v>0</v>
      </c>
      <c r="S22" s="13">
        <v>0</v>
      </c>
      <c r="T22" s="13"/>
      <c r="U22" s="13">
        <f t="shared" si="2"/>
        <v>0</v>
      </c>
      <c r="V22" s="13"/>
    </row>
    <row r="23" spans="1:23" s="3" customFormat="1">
      <c r="A23" s="9" t="s">
        <v>66</v>
      </c>
      <c r="B23" s="9">
        <v>602003</v>
      </c>
      <c r="C23" s="13"/>
      <c r="D23" s="13"/>
      <c r="E23" s="13"/>
      <c r="F23" s="14"/>
      <c r="G23" s="14"/>
      <c r="H23" s="9"/>
      <c r="I23" s="13">
        <f t="shared" si="1"/>
        <v>0</v>
      </c>
      <c r="J23" s="13">
        <f t="shared" si="3"/>
        <v>0</v>
      </c>
      <c r="K23" s="13">
        <f t="shared" si="4"/>
        <v>0</v>
      </c>
      <c r="L23" s="13">
        <v>0</v>
      </c>
      <c r="M23" s="13">
        <v>0</v>
      </c>
      <c r="N23" s="13">
        <v>0</v>
      </c>
      <c r="O23" s="13"/>
      <c r="P23" s="13"/>
      <c r="Q23" s="13">
        <v>0</v>
      </c>
      <c r="R23" s="13">
        <v>0</v>
      </c>
      <c r="S23" s="13">
        <v>0</v>
      </c>
      <c r="T23" s="13"/>
      <c r="U23" s="13">
        <f t="shared" si="2"/>
        <v>0</v>
      </c>
      <c r="V23" s="13"/>
    </row>
    <row r="24" spans="1:23" s="3" customFormat="1">
      <c r="A24" s="9" t="s">
        <v>67</v>
      </c>
      <c r="B24" s="9">
        <v>602004</v>
      </c>
      <c r="C24" s="13"/>
      <c r="D24" s="13"/>
      <c r="E24" s="13"/>
      <c r="F24" s="14"/>
      <c r="G24" s="14"/>
      <c r="H24" s="9"/>
      <c r="I24" s="13">
        <f t="shared" si="1"/>
        <v>0</v>
      </c>
      <c r="J24" s="13">
        <f t="shared" si="3"/>
        <v>0</v>
      </c>
      <c r="K24" s="13">
        <f t="shared" si="4"/>
        <v>0</v>
      </c>
      <c r="L24" s="13">
        <v>0</v>
      </c>
      <c r="M24" s="13">
        <v>0</v>
      </c>
      <c r="N24" s="13">
        <v>0</v>
      </c>
      <c r="O24" s="13"/>
      <c r="P24" s="13"/>
      <c r="Q24" s="13">
        <v>0</v>
      </c>
      <c r="R24" s="13">
        <v>0</v>
      </c>
      <c r="S24" s="13">
        <v>0</v>
      </c>
      <c r="T24" s="13"/>
      <c r="U24" s="13">
        <f t="shared" si="2"/>
        <v>0</v>
      </c>
      <c r="V24" s="13"/>
    </row>
    <row r="25" spans="1:23" s="3" customFormat="1">
      <c r="A25" s="9" t="s">
        <v>68</v>
      </c>
      <c r="B25" s="9">
        <v>602005</v>
      </c>
      <c r="C25" s="13"/>
      <c r="D25" s="13"/>
      <c r="E25" s="13"/>
      <c r="F25" s="14"/>
      <c r="G25" s="14"/>
      <c r="H25" s="9"/>
      <c r="I25" s="13">
        <f t="shared" si="1"/>
        <v>0</v>
      </c>
      <c r="J25" s="13">
        <f t="shared" si="3"/>
        <v>0</v>
      </c>
      <c r="K25" s="13">
        <f t="shared" si="4"/>
        <v>0</v>
      </c>
      <c r="L25" s="13">
        <v>0</v>
      </c>
      <c r="M25" s="13">
        <v>0</v>
      </c>
      <c r="N25" s="13">
        <v>0</v>
      </c>
      <c r="O25" s="13"/>
      <c r="P25" s="13"/>
      <c r="Q25" s="13">
        <v>0</v>
      </c>
      <c r="R25" s="13">
        <v>0</v>
      </c>
      <c r="S25" s="13">
        <v>0</v>
      </c>
      <c r="T25" s="13"/>
      <c r="U25" s="13">
        <f t="shared" si="2"/>
        <v>0</v>
      </c>
      <c r="V25" s="13"/>
    </row>
    <row r="26" spans="1:23" s="3" customFormat="1">
      <c r="A26" s="9" t="s">
        <v>69</v>
      </c>
      <c r="B26" s="9">
        <v>602006</v>
      </c>
      <c r="C26" s="13"/>
      <c r="D26" s="13"/>
      <c r="E26" s="13"/>
      <c r="F26" s="14"/>
      <c r="G26" s="14"/>
      <c r="H26" s="9"/>
      <c r="I26" s="13">
        <f t="shared" si="1"/>
        <v>0</v>
      </c>
      <c r="J26" s="13">
        <f t="shared" si="3"/>
        <v>0</v>
      </c>
      <c r="K26" s="13">
        <f t="shared" si="4"/>
        <v>0</v>
      </c>
      <c r="L26" s="13">
        <v>0</v>
      </c>
      <c r="M26" s="13">
        <v>0</v>
      </c>
      <c r="N26" s="13">
        <v>0</v>
      </c>
      <c r="O26" s="13"/>
      <c r="P26" s="13"/>
      <c r="Q26" s="13">
        <v>0</v>
      </c>
      <c r="R26" s="13">
        <v>0</v>
      </c>
      <c r="S26" s="13">
        <v>0</v>
      </c>
      <c r="T26" s="13"/>
      <c r="U26" s="13">
        <f t="shared" si="2"/>
        <v>0</v>
      </c>
      <c r="V26" s="13"/>
    </row>
    <row r="27" spans="1:23" s="3" customFormat="1">
      <c r="A27" s="9" t="s">
        <v>70</v>
      </c>
      <c r="B27" s="9">
        <v>602007</v>
      </c>
      <c r="C27" s="13"/>
      <c r="D27" s="13"/>
      <c r="E27" s="13"/>
      <c r="F27" s="14"/>
      <c r="G27" s="14"/>
      <c r="H27" s="9"/>
      <c r="I27" s="13">
        <f t="shared" si="1"/>
        <v>0</v>
      </c>
      <c r="J27" s="13">
        <f t="shared" si="3"/>
        <v>0</v>
      </c>
      <c r="K27" s="13">
        <f t="shared" si="4"/>
        <v>0</v>
      </c>
      <c r="L27" s="13">
        <v>0</v>
      </c>
      <c r="M27" s="13">
        <v>0</v>
      </c>
      <c r="N27" s="13">
        <v>0</v>
      </c>
      <c r="O27" s="13"/>
      <c r="P27" s="13"/>
      <c r="Q27" s="13">
        <v>0</v>
      </c>
      <c r="R27" s="13">
        <v>0</v>
      </c>
      <c r="S27" s="13">
        <v>0</v>
      </c>
      <c r="T27" s="13"/>
      <c r="U27" s="13">
        <f t="shared" si="2"/>
        <v>0</v>
      </c>
      <c r="V27" s="13"/>
    </row>
    <row r="28" spans="1:23">
      <c r="A28" s="10" t="s">
        <v>71</v>
      </c>
      <c r="B28" s="10"/>
      <c r="C28" s="11">
        <f t="shared" si="0"/>
        <v>222484</v>
      </c>
      <c r="D28" s="11">
        <f>SUM(D29:D32)</f>
        <v>162238</v>
      </c>
      <c r="E28" s="11">
        <f>SUM(E29:E32)</f>
        <v>60246</v>
      </c>
      <c r="F28" s="12">
        <v>1150</v>
      </c>
      <c r="G28" s="12">
        <v>1950</v>
      </c>
      <c r="H28" s="10" t="s">
        <v>49</v>
      </c>
      <c r="I28" s="11">
        <f>SUM(I29:I32)</f>
        <v>30405</v>
      </c>
      <c r="J28" s="11">
        <f>SUM(J29:J32)</f>
        <v>15202</v>
      </c>
      <c r="K28" s="11">
        <f>SUM(K29:K32)</f>
        <v>15203</v>
      </c>
      <c r="L28" s="11">
        <f ca="1">VLOOKUP(A28,Sheet4!$A$6:$J$152,3,0)</f>
        <v>2</v>
      </c>
      <c r="M28" s="11">
        <f ca="1">VLOOKUP(A28,Sheet4!$A$6:$J$152,4,0)</f>
        <v>119</v>
      </c>
      <c r="N28" s="11">
        <f ca="1">VLOOKUP(A28,Sheet4!$A$6:$J$152,5,0)</f>
        <v>81</v>
      </c>
      <c r="O28" s="11">
        <v>1150</v>
      </c>
      <c r="P28" s="10" t="s">
        <v>49</v>
      </c>
      <c r="Q28" s="11">
        <f ca="1">VLOOKUP(A28,Sheet4!$A$6:$J$152,8,0)</f>
        <v>9</v>
      </c>
      <c r="R28" s="11">
        <f ca="1">VLOOKUP(A28,Sheet4!$A$6:$J$152,9,0)</f>
        <v>5</v>
      </c>
      <c r="S28" s="11">
        <f ca="1">VLOOKUP(A28,Sheet4!$A$6:$J$152,10,0)</f>
        <v>4</v>
      </c>
      <c r="T28" s="11">
        <v>-672</v>
      </c>
      <c r="U28" s="11">
        <f t="shared" si="2"/>
        <v>14535</v>
      </c>
      <c r="V28" s="11"/>
      <c r="W28">
        <v>1</v>
      </c>
    </row>
    <row r="29" spans="1:23" s="3" customFormat="1">
      <c r="A29" s="19" t="s">
        <v>72</v>
      </c>
      <c r="B29" s="19">
        <v>603001</v>
      </c>
      <c r="C29" s="13">
        <f t="shared" si="0"/>
        <v>1999</v>
      </c>
      <c r="D29" s="13">
        <f ca="1">VLOOKUP(A29,Sheet2!$A$6:$C$212,2,0)</f>
        <v>365</v>
      </c>
      <c r="E29" s="13">
        <f ca="1">VLOOKUP(A29,Sheet2!$A$6:$C$212,3,0)</f>
        <v>1634</v>
      </c>
      <c r="F29" s="14">
        <v>1150</v>
      </c>
      <c r="G29" s="14">
        <v>1950</v>
      </c>
      <c r="H29" s="9">
        <v>0.5</v>
      </c>
      <c r="I29" s="13">
        <f t="shared" si="1"/>
        <v>361</v>
      </c>
      <c r="J29" s="13">
        <f t="shared" si="3"/>
        <v>180</v>
      </c>
      <c r="K29" s="13">
        <f t="shared" si="4"/>
        <v>181</v>
      </c>
      <c r="L29" s="13">
        <v>0</v>
      </c>
      <c r="M29" s="13">
        <v>0</v>
      </c>
      <c r="N29" s="13">
        <v>0</v>
      </c>
      <c r="O29" s="13">
        <v>1150</v>
      </c>
      <c r="P29" s="13">
        <v>0.5</v>
      </c>
      <c r="Q29" s="13">
        <v>0</v>
      </c>
      <c r="R29" s="13">
        <v>0</v>
      </c>
      <c r="S29" s="13">
        <v>0</v>
      </c>
      <c r="T29" s="13"/>
      <c r="U29" s="13">
        <f t="shared" si="2"/>
        <v>180</v>
      </c>
      <c r="V29" s="13"/>
    </row>
    <row r="30" spans="1:23" s="3" customFormat="1">
      <c r="A30" s="9" t="s">
        <v>73</v>
      </c>
      <c r="B30" s="9">
        <v>603002</v>
      </c>
      <c r="C30" s="13">
        <f t="shared" si="0"/>
        <v>135857</v>
      </c>
      <c r="D30" s="13">
        <f ca="1">VLOOKUP(A30,Sheet2!$A$6:$C$212,2,0)</f>
        <v>100208</v>
      </c>
      <c r="E30" s="13">
        <f ca="1">VLOOKUP(A30,Sheet2!$A$6:$C$212,3,0)</f>
        <v>35649</v>
      </c>
      <c r="F30" s="14">
        <v>1150</v>
      </c>
      <c r="G30" s="14">
        <v>1950</v>
      </c>
      <c r="H30" s="9">
        <v>0.5</v>
      </c>
      <c r="I30" s="13">
        <f t="shared" si="1"/>
        <v>18475</v>
      </c>
      <c r="J30" s="13">
        <f t="shared" si="3"/>
        <v>9238</v>
      </c>
      <c r="K30" s="13">
        <f t="shared" si="4"/>
        <v>9237</v>
      </c>
      <c r="L30" s="13">
        <f ca="1">VLOOKUP(A30,Sheet4!$A$6:$J$152,3,0)</f>
        <v>2</v>
      </c>
      <c r="M30" s="13">
        <f ca="1">VLOOKUP(A30,Sheet4!$A$6:$J$152,4,0)</f>
        <v>119</v>
      </c>
      <c r="N30" s="13">
        <f ca="1">VLOOKUP(A30,Sheet4!$A$6:$J$152,5,0)</f>
        <v>81</v>
      </c>
      <c r="O30" s="13">
        <v>1150</v>
      </c>
      <c r="P30" s="13">
        <v>0.5</v>
      </c>
      <c r="Q30" s="13">
        <f ca="1">VLOOKUP(A30,Sheet4!$A$6:$J$152,8,0)</f>
        <v>9</v>
      </c>
      <c r="R30" s="13">
        <f ca="1">VLOOKUP(A30,Sheet4!$A$6:$J$152,9,0)</f>
        <v>5</v>
      </c>
      <c r="S30" s="13">
        <f ca="1">VLOOKUP(A30,Sheet4!$A$6:$J$152,10,0)</f>
        <v>4</v>
      </c>
      <c r="T30" s="13"/>
      <c r="U30" s="13">
        <f t="shared" si="2"/>
        <v>9243</v>
      </c>
      <c r="V30" s="13" t="s">
        <v>74</v>
      </c>
    </row>
    <row r="31" spans="1:23" s="3" customFormat="1">
      <c r="A31" s="9" t="s">
        <v>75</v>
      </c>
      <c r="B31" s="9">
        <v>603003</v>
      </c>
      <c r="C31" s="13">
        <f t="shared" si="0"/>
        <v>30518</v>
      </c>
      <c r="D31" s="13">
        <f ca="1">VLOOKUP(A31,Sheet2!$A$6:$C$212,2,0)</f>
        <v>22626</v>
      </c>
      <c r="E31" s="13">
        <f ca="1">VLOOKUP(A31,Sheet2!$A$6:$C$212,3,0)</f>
        <v>7892</v>
      </c>
      <c r="F31" s="14">
        <v>1150</v>
      </c>
      <c r="G31" s="14">
        <v>1950</v>
      </c>
      <c r="H31" s="9">
        <v>0.5</v>
      </c>
      <c r="I31" s="13">
        <f t="shared" si="1"/>
        <v>4141</v>
      </c>
      <c r="J31" s="13">
        <f t="shared" si="3"/>
        <v>2070</v>
      </c>
      <c r="K31" s="13">
        <f t="shared" si="4"/>
        <v>2071</v>
      </c>
      <c r="L31" s="13">
        <v>0</v>
      </c>
      <c r="M31" s="13">
        <v>0</v>
      </c>
      <c r="N31" s="13">
        <v>0</v>
      </c>
      <c r="O31" s="13">
        <v>1150</v>
      </c>
      <c r="P31" s="13">
        <v>0.5</v>
      </c>
      <c r="Q31" s="13">
        <v>0</v>
      </c>
      <c r="R31" s="13">
        <v>0</v>
      </c>
      <c r="S31" s="13">
        <v>0</v>
      </c>
      <c r="T31" s="13">
        <v>-672</v>
      </c>
      <c r="U31" s="13">
        <f t="shared" si="2"/>
        <v>1398</v>
      </c>
      <c r="V31" s="13" t="s">
        <v>76</v>
      </c>
    </row>
    <row r="32" spans="1:23" s="3" customFormat="1">
      <c r="A32" s="9" t="s">
        <v>77</v>
      </c>
      <c r="B32" s="9">
        <v>603004</v>
      </c>
      <c r="C32" s="13">
        <f t="shared" si="0"/>
        <v>54110</v>
      </c>
      <c r="D32" s="13">
        <f ca="1">VLOOKUP(A32,Sheet2!$A$6:$C$212,2,0)</f>
        <v>39039</v>
      </c>
      <c r="E32" s="13">
        <f ca="1">VLOOKUP(A32,Sheet2!$A$6:$C$212,3,0)</f>
        <v>15071</v>
      </c>
      <c r="F32" s="14">
        <v>1150</v>
      </c>
      <c r="G32" s="14">
        <v>1950</v>
      </c>
      <c r="H32" s="9">
        <v>0.5</v>
      </c>
      <c r="I32" s="13">
        <f t="shared" si="1"/>
        <v>7428</v>
      </c>
      <c r="J32" s="13">
        <f t="shared" si="3"/>
        <v>3714</v>
      </c>
      <c r="K32" s="13">
        <f t="shared" si="4"/>
        <v>3714</v>
      </c>
      <c r="L32" s="13">
        <v>0</v>
      </c>
      <c r="M32" s="13">
        <v>0</v>
      </c>
      <c r="N32" s="13">
        <v>0</v>
      </c>
      <c r="O32" s="13">
        <v>1150</v>
      </c>
      <c r="P32" s="13">
        <v>0.5</v>
      </c>
      <c r="Q32" s="13">
        <v>0</v>
      </c>
      <c r="R32" s="13">
        <v>0</v>
      </c>
      <c r="S32" s="13">
        <v>0</v>
      </c>
      <c r="T32" s="13"/>
      <c r="U32" s="13">
        <f t="shared" si="2"/>
        <v>3714</v>
      </c>
      <c r="V32" s="13"/>
    </row>
    <row r="33" spans="1:23">
      <c r="A33" s="10" t="s">
        <v>78</v>
      </c>
      <c r="B33" s="10"/>
      <c r="C33" s="11">
        <f t="shared" si="0"/>
        <v>741111</v>
      </c>
      <c r="D33" s="11">
        <f ca="1">SUM(D34:D40)</f>
        <v>523102</v>
      </c>
      <c r="E33" s="11">
        <f ca="1">SUM(E34:E40)</f>
        <v>218009</v>
      </c>
      <c r="F33" s="12">
        <v>1150</v>
      </c>
      <c r="G33" s="12">
        <v>1950</v>
      </c>
      <c r="H33" s="10" t="s">
        <v>49</v>
      </c>
      <c r="I33" s="11">
        <f>SUM(I34:I40)</f>
        <v>102669</v>
      </c>
      <c r="J33" s="11">
        <f>SUM(J34:J40)</f>
        <v>87823</v>
      </c>
      <c r="K33" s="11">
        <f>SUM(K34:K40)</f>
        <v>14846</v>
      </c>
      <c r="L33" s="11">
        <f ca="1">VLOOKUP(A33,Sheet4!$A$6:$J$152,3,0)</f>
        <v>61</v>
      </c>
      <c r="M33" s="11">
        <f ca="1">VLOOKUP(A33,Sheet4!$A$6:$J$152,4,0)</f>
        <v>3333</v>
      </c>
      <c r="N33" s="11">
        <f ca="1">VLOOKUP(A33,Sheet4!$A$6:$J$152,5,0)</f>
        <v>2767</v>
      </c>
      <c r="O33" s="11">
        <v>1150</v>
      </c>
      <c r="P33" s="10" t="s">
        <v>49</v>
      </c>
      <c r="Q33" s="11">
        <f ca="1">VLOOKUP(A33,Sheet4!$A$6:$J$152,8,0)</f>
        <v>319</v>
      </c>
      <c r="R33" s="11">
        <f ca="1">VLOOKUP(A33,Sheet4!$A$6:$J$152,9,0)</f>
        <v>312</v>
      </c>
      <c r="S33" s="11">
        <f ca="1">VLOOKUP(A33,Sheet4!$A$6:$J$152,10,0)</f>
        <v>7</v>
      </c>
      <c r="T33" s="11">
        <v>-159</v>
      </c>
      <c r="U33" s="11">
        <f t="shared" si="2"/>
        <v>87976</v>
      </c>
      <c r="V33" s="11"/>
      <c r="W33">
        <v>1</v>
      </c>
    </row>
    <row r="34" spans="1:23" s="3" customFormat="1">
      <c r="A34" s="19" t="s">
        <v>79</v>
      </c>
      <c r="B34" s="19">
        <v>604001</v>
      </c>
      <c r="C34" s="13">
        <f t="shared" si="0"/>
        <v>6553</v>
      </c>
      <c r="D34" s="13">
        <f ca="1">VLOOKUP(A34,Sheet2!$A$6:$C$212,2,0)</f>
        <v>868</v>
      </c>
      <c r="E34" s="13">
        <f ca="1">VLOOKUP(A34,Sheet2!$A$6:$C$212,3,0)</f>
        <v>5685</v>
      </c>
      <c r="F34" s="14">
        <v>1150</v>
      </c>
      <c r="G34" s="14">
        <v>1950</v>
      </c>
      <c r="H34" s="9">
        <v>0.6</v>
      </c>
      <c r="I34" s="13">
        <f t="shared" si="1"/>
        <v>1208</v>
      </c>
      <c r="J34" s="13">
        <f t="shared" si="3"/>
        <v>725</v>
      </c>
      <c r="K34" s="13">
        <f t="shared" si="4"/>
        <v>483</v>
      </c>
      <c r="L34" s="13">
        <v>0</v>
      </c>
      <c r="M34" s="13">
        <v>0</v>
      </c>
      <c r="N34" s="13">
        <v>0</v>
      </c>
      <c r="O34" s="13">
        <v>1150</v>
      </c>
      <c r="P34" s="13">
        <v>0.6</v>
      </c>
      <c r="Q34" s="13">
        <v>0</v>
      </c>
      <c r="R34" s="13">
        <v>0</v>
      </c>
      <c r="S34" s="13">
        <v>0</v>
      </c>
      <c r="T34" s="13"/>
      <c r="U34" s="13">
        <f t="shared" si="2"/>
        <v>725</v>
      </c>
      <c r="V34" s="13"/>
    </row>
    <row r="35" spans="1:23" s="3" customFormat="1">
      <c r="A35" s="9" t="s">
        <v>80</v>
      </c>
      <c r="B35" s="9">
        <v>604002</v>
      </c>
      <c r="C35" s="13">
        <f t="shared" si="0"/>
        <v>104343</v>
      </c>
      <c r="D35" s="13">
        <f ca="1">VLOOKUP(A35,Sheet2!$A$6:$C$212,2,0)</f>
        <v>73167</v>
      </c>
      <c r="E35" s="13">
        <f ca="1">VLOOKUP(A35,Sheet2!$A$6:$C$212,3,0)</f>
        <v>31176</v>
      </c>
      <c r="F35" s="14">
        <v>1150</v>
      </c>
      <c r="G35" s="14">
        <v>1950</v>
      </c>
      <c r="H35" s="9">
        <v>0.6</v>
      </c>
      <c r="I35" s="13">
        <f t="shared" si="1"/>
        <v>14494</v>
      </c>
      <c r="J35" s="13">
        <f t="shared" si="3"/>
        <v>8696</v>
      </c>
      <c r="K35" s="13">
        <f t="shared" si="4"/>
        <v>5798</v>
      </c>
      <c r="L35" s="13">
        <f ca="1">VLOOKUP(A35,Sheet4!$A$6:$J$152,3,0)</f>
        <v>2</v>
      </c>
      <c r="M35" s="13">
        <f ca="1">VLOOKUP(A35,Sheet4!$A$6:$J$152,4,0)</f>
        <v>155</v>
      </c>
      <c r="N35" s="13">
        <f ca="1">VLOOKUP(A35,Sheet4!$A$6:$J$152,5,0)</f>
        <v>45</v>
      </c>
      <c r="O35" s="13">
        <v>1150</v>
      </c>
      <c r="P35" s="13">
        <v>0.6</v>
      </c>
      <c r="Q35" s="13">
        <f ca="1">VLOOKUP(A35,Sheet4!$A$6:$J$152,8,0)</f>
        <v>5</v>
      </c>
      <c r="R35" s="13">
        <f ca="1">VLOOKUP(A35,Sheet4!$A$6:$J$152,9,0)</f>
        <v>3</v>
      </c>
      <c r="S35" s="13">
        <f ca="1">VLOOKUP(A35,Sheet4!$A$6:$J$152,10,0)</f>
        <v>2</v>
      </c>
      <c r="T35" s="13"/>
      <c r="U35" s="13">
        <f t="shared" si="2"/>
        <v>8699</v>
      </c>
      <c r="V35" s="13"/>
    </row>
    <row r="36" spans="1:23" s="3" customFormat="1">
      <c r="A36" s="9" t="s">
        <v>81</v>
      </c>
      <c r="B36" s="9">
        <v>604003</v>
      </c>
      <c r="C36" s="13">
        <f t="shared" si="0"/>
        <v>80026</v>
      </c>
      <c r="D36" s="13">
        <f ca="1">VLOOKUP(A36,Sheet2!$A$6:$C$212,2,0)</f>
        <v>59579</v>
      </c>
      <c r="E36" s="13">
        <f ca="1">VLOOKUP(A36,Sheet2!$A$6:$C$212,3,0)</f>
        <v>20447</v>
      </c>
      <c r="F36" s="14">
        <v>1150</v>
      </c>
      <c r="G36" s="14">
        <v>1950</v>
      </c>
      <c r="H36" s="9">
        <v>0.6</v>
      </c>
      <c r="I36" s="13">
        <f t="shared" si="1"/>
        <v>10839</v>
      </c>
      <c r="J36" s="13">
        <f t="shared" si="3"/>
        <v>6503</v>
      </c>
      <c r="K36" s="13">
        <f t="shared" si="4"/>
        <v>4336</v>
      </c>
      <c r="L36" s="13">
        <f ca="1">VLOOKUP(A36,Sheet4!$A$6:$J$152,3,0)</f>
        <v>1</v>
      </c>
      <c r="M36" s="13">
        <f ca="1">VLOOKUP(A36,Sheet4!$A$6:$J$152,4,0)</f>
        <v>77</v>
      </c>
      <c r="N36" s="13">
        <f ca="1">VLOOKUP(A36,Sheet4!$A$6:$J$152,5,0)</f>
        <v>23</v>
      </c>
      <c r="O36" s="13">
        <v>1150</v>
      </c>
      <c r="P36" s="13">
        <v>0.6</v>
      </c>
      <c r="Q36" s="13">
        <f ca="1">VLOOKUP(A36,Sheet4!$A$6:$J$152,8,0)</f>
        <v>3</v>
      </c>
      <c r="R36" s="13">
        <f ca="1">VLOOKUP(A36,Sheet4!$A$6:$J$152,9,0)</f>
        <v>2</v>
      </c>
      <c r="S36" s="13">
        <f ca="1">VLOOKUP(A36,Sheet4!$A$6:$J$152,10,0)</f>
        <v>1</v>
      </c>
      <c r="T36" s="13"/>
      <c r="U36" s="13">
        <f t="shared" si="2"/>
        <v>6505</v>
      </c>
      <c r="V36" s="13"/>
    </row>
    <row r="37" spans="1:23" s="3" customFormat="1">
      <c r="A37" s="9" t="s">
        <v>82</v>
      </c>
      <c r="B37" s="9">
        <v>604004</v>
      </c>
      <c r="C37" s="13">
        <f t="shared" si="0"/>
        <v>97453</v>
      </c>
      <c r="D37" s="13">
        <f ca="1">VLOOKUP(A37,Sheet2!$A$6:$C$212,2,0)</f>
        <v>72472</v>
      </c>
      <c r="E37" s="13">
        <f ca="1">VLOOKUP(A37,Sheet2!$A$6:$C$212,3,0)</f>
        <v>24981</v>
      </c>
      <c r="F37" s="14">
        <v>1150</v>
      </c>
      <c r="G37" s="14">
        <v>1950</v>
      </c>
      <c r="H37" s="9">
        <v>0.8</v>
      </c>
      <c r="I37" s="13">
        <f t="shared" si="1"/>
        <v>13206</v>
      </c>
      <c r="J37" s="13">
        <f t="shared" si="3"/>
        <v>10564</v>
      </c>
      <c r="K37" s="13">
        <f t="shared" si="4"/>
        <v>2642</v>
      </c>
      <c r="L37" s="13">
        <f ca="1">VLOOKUP(A37,Sheet4!$A$6:$J$152,3,0)</f>
        <v>2</v>
      </c>
      <c r="M37" s="13">
        <f ca="1">VLOOKUP(A37,Sheet4!$A$6:$J$152,4,0)</f>
        <v>131</v>
      </c>
      <c r="N37" s="13">
        <f ca="1">VLOOKUP(A37,Sheet4!$A$6:$J$152,5,0)</f>
        <v>69</v>
      </c>
      <c r="O37" s="13">
        <v>1150</v>
      </c>
      <c r="P37" s="13">
        <v>0.8</v>
      </c>
      <c r="Q37" s="13">
        <f ca="1">VLOOKUP(A37,Sheet4!$A$6:$J$152,8,0)</f>
        <v>8</v>
      </c>
      <c r="R37" s="13">
        <f ca="1">VLOOKUP(A37,Sheet4!$A$6:$J$152,9,0)</f>
        <v>6</v>
      </c>
      <c r="S37" s="13">
        <f ca="1">VLOOKUP(A37,Sheet4!$A$6:$J$152,10,0)</f>
        <v>2</v>
      </c>
      <c r="T37" s="13"/>
      <c r="U37" s="13">
        <f t="shared" si="2"/>
        <v>10570</v>
      </c>
      <c r="V37" s="13"/>
    </row>
    <row r="38" spans="1:23" s="3" customFormat="1">
      <c r="A38" s="9" t="s">
        <v>83</v>
      </c>
      <c r="B38" s="9">
        <v>604005</v>
      </c>
      <c r="C38" s="13">
        <f t="shared" si="0"/>
        <v>29065</v>
      </c>
      <c r="D38" s="13">
        <f ca="1">VLOOKUP(A38,Sheet2!$A$6:$C$212,2,0)</f>
        <v>21241</v>
      </c>
      <c r="E38" s="13">
        <f ca="1">VLOOKUP(A38,Sheet2!$A$6:$C$212,3,0)</f>
        <v>7824</v>
      </c>
      <c r="F38" s="14">
        <v>1150</v>
      </c>
      <c r="G38" s="14">
        <v>1950</v>
      </c>
      <c r="H38" s="9">
        <v>0.6</v>
      </c>
      <c r="I38" s="13">
        <f t="shared" si="1"/>
        <v>3968</v>
      </c>
      <c r="J38" s="13">
        <f t="shared" si="3"/>
        <v>2381</v>
      </c>
      <c r="K38" s="13">
        <f t="shared" si="4"/>
        <v>1587</v>
      </c>
      <c r="L38" s="13">
        <f ca="1">VLOOKUP(A38,Sheet4!$A$6:$J$152,3,0)</f>
        <v>1</v>
      </c>
      <c r="M38" s="13">
        <f ca="1">VLOOKUP(A38,Sheet4!$A$6:$J$152,4,0)</f>
        <v>69</v>
      </c>
      <c r="N38" s="13">
        <f ca="1">VLOOKUP(A38,Sheet4!$A$6:$J$152,5,0)</f>
        <v>31</v>
      </c>
      <c r="O38" s="13">
        <v>1150</v>
      </c>
      <c r="P38" s="13">
        <v>0.6</v>
      </c>
      <c r="Q38" s="13">
        <f ca="1">VLOOKUP(A38,Sheet4!$A$6:$J$152,8,0)</f>
        <v>4</v>
      </c>
      <c r="R38" s="13">
        <f ca="1">VLOOKUP(A38,Sheet4!$A$6:$J$152,9,0)</f>
        <v>2</v>
      </c>
      <c r="S38" s="13">
        <f ca="1">VLOOKUP(A38,Sheet4!$A$6:$J$152,10,0)</f>
        <v>2</v>
      </c>
      <c r="T38" s="13"/>
      <c r="U38" s="13">
        <f t="shared" si="2"/>
        <v>2383</v>
      </c>
      <c r="V38" s="13"/>
    </row>
    <row r="39" spans="1:23" s="3" customFormat="1">
      <c r="A39" s="9" t="s">
        <v>84</v>
      </c>
      <c r="B39" s="9">
        <v>604006</v>
      </c>
      <c r="C39" s="13">
        <f t="shared" si="0"/>
        <v>234102</v>
      </c>
      <c r="D39" s="13">
        <f ca="1">VLOOKUP(A39,Sheet2!$A$6:$C$212,2,0)</f>
        <v>161445</v>
      </c>
      <c r="E39" s="13">
        <f ca="1">VLOOKUP(A39,Sheet2!$A$6:$C$212,3,0)</f>
        <v>72657</v>
      </c>
      <c r="F39" s="14">
        <v>1150</v>
      </c>
      <c r="G39" s="14">
        <v>1950</v>
      </c>
      <c r="H39" s="9">
        <v>1</v>
      </c>
      <c r="I39" s="13">
        <f t="shared" si="1"/>
        <v>32734</v>
      </c>
      <c r="J39" s="13">
        <f t="shared" si="3"/>
        <v>32734</v>
      </c>
      <c r="K39" s="13">
        <f t="shared" si="4"/>
        <v>0</v>
      </c>
      <c r="L39" s="13">
        <f ca="1">VLOOKUP(A39,Sheet4!$A$6:$J$152,3,0)</f>
        <v>20</v>
      </c>
      <c r="M39" s="13">
        <f ca="1">VLOOKUP(A39,Sheet4!$A$6:$J$152,4,0)</f>
        <v>1116</v>
      </c>
      <c r="N39" s="13">
        <f ca="1">VLOOKUP(A39,Sheet4!$A$6:$J$152,5,0)</f>
        <v>884</v>
      </c>
      <c r="O39" s="13">
        <v>1150</v>
      </c>
      <c r="P39" s="13">
        <v>1</v>
      </c>
      <c r="Q39" s="13">
        <f ca="1">VLOOKUP(A39,Sheet4!$A$6:$J$152,8,0)</f>
        <v>102</v>
      </c>
      <c r="R39" s="13">
        <f ca="1">VLOOKUP(A39,Sheet4!$A$6:$J$152,9,0)</f>
        <v>102</v>
      </c>
      <c r="S39" s="13">
        <f ca="1">VLOOKUP(A39,Sheet4!$A$6:$J$152,10,0)</f>
        <v>0</v>
      </c>
      <c r="T39" s="13">
        <v>-52</v>
      </c>
      <c r="U39" s="13">
        <f t="shared" si="2"/>
        <v>32784</v>
      </c>
      <c r="V39" s="13" t="s">
        <v>232</v>
      </c>
    </row>
    <row r="40" spans="1:23" s="3" customFormat="1">
      <c r="A40" s="9" t="s">
        <v>85</v>
      </c>
      <c r="B40" s="9">
        <v>604007</v>
      </c>
      <c r="C40" s="13">
        <f t="shared" si="0"/>
        <v>189569</v>
      </c>
      <c r="D40" s="13">
        <f ca="1">VLOOKUP(A40,Sheet2!$A$6:$C$212,2,0)</f>
        <v>134330</v>
      </c>
      <c r="E40" s="13">
        <f ca="1">VLOOKUP(A40,Sheet2!$A$6:$C$212,3,0)</f>
        <v>55239</v>
      </c>
      <c r="F40" s="14">
        <v>1150</v>
      </c>
      <c r="G40" s="14">
        <v>1950</v>
      </c>
      <c r="H40" s="9">
        <v>1</v>
      </c>
      <c r="I40" s="13">
        <f t="shared" si="1"/>
        <v>26220</v>
      </c>
      <c r="J40" s="13">
        <f t="shared" si="3"/>
        <v>26220</v>
      </c>
      <c r="K40" s="13">
        <f t="shared" si="4"/>
        <v>0</v>
      </c>
      <c r="L40" s="13">
        <f ca="1">VLOOKUP(A40,Sheet4!$A$6:$J$152,3,0)</f>
        <v>35</v>
      </c>
      <c r="M40" s="13">
        <f ca="1">VLOOKUP(A40,Sheet4!$A$6:$J$152,4,0)</f>
        <v>1785</v>
      </c>
      <c r="N40" s="13">
        <f ca="1">VLOOKUP(A40,Sheet4!$A$6:$J$152,5,0)</f>
        <v>1715</v>
      </c>
      <c r="O40" s="13">
        <v>1150</v>
      </c>
      <c r="P40" s="13">
        <v>1</v>
      </c>
      <c r="Q40" s="13">
        <f ca="1">VLOOKUP(A40,Sheet4!$A$6:$J$152,8,0)</f>
        <v>197</v>
      </c>
      <c r="R40" s="13">
        <f ca="1">VLOOKUP(A40,Sheet4!$A$6:$J$152,9,0)</f>
        <v>197</v>
      </c>
      <c r="S40" s="13">
        <f ca="1">VLOOKUP(A40,Sheet4!$A$6:$J$152,10,0)</f>
        <v>0</v>
      </c>
      <c r="T40" s="13">
        <v>-107</v>
      </c>
      <c r="U40" s="13">
        <f t="shared" si="2"/>
        <v>26310</v>
      </c>
      <c r="V40" s="13" t="s">
        <v>232</v>
      </c>
    </row>
    <row r="41" spans="1:23">
      <c r="A41" s="10" t="s">
        <v>86</v>
      </c>
      <c r="B41" s="10"/>
      <c r="C41" s="11">
        <f t="shared" si="0"/>
        <v>4501</v>
      </c>
      <c r="D41" s="11">
        <f ca="1">VLOOKUP(A41,Sheet2!$A$6:$C$212,2,0)</f>
        <v>3358</v>
      </c>
      <c r="E41" s="11">
        <f ca="1">VLOOKUP(A41,Sheet2!$A$6:$C$212,3,0)</f>
        <v>1143</v>
      </c>
      <c r="F41" s="12">
        <v>1150</v>
      </c>
      <c r="G41" s="12">
        <v>1950</v>
      </c>
      <c r="H41" s="10">
        <v>0.8</v>
      </c>
      <c r="I41" s="11">
        <f t="shared" si="1"/>
        <v>609</v>
      </c>
      <c r="J41" s="11">
        <f t="shared" si="3"/>
        <v>487</v>
      </c>
      <c r="K41" s="11">
        <f t="shared" si="4"/>
        <v>122</v>
      </c>
      <c r="L41" s="11">
        <f ca="1">VLOOKUP(A41,Sheet4!$A$6:$J$152,3,0)</f>
        <v>3</v>
      </c>
      <c r="M41" s="11">
        <f ca="1">VLOOKUP(A41,Sheet4!$A$6:$J$152,4,0)</f>
        <v>164</v>
      </c>
      <c r="N41" s="11">
        <f ca="1">VLOOKUP(A41,Sheet4!$A$6:$J$152,5,0)</f>
        <v>136</v>
      </c>
      <c r="O41" s="11">
        <v>1150</v>
      </c>
      <c r="P41" s="10">
        <v>0.8</v>
      </c>
      <c r="Q41" s="11">
        <f ca="1">VLOOKUP(A41,Sheet4!$A$6:$J$152,8,0)</f>
        <v>16</v>
      </c>
      <c r="R41" s="11">
        <f ca="1">VLOOKUP(A41,Sheet4!$A$6:$J$152,9,0)</f>
        <v>13</v>
      </c>
      <c r="S41" s="11">
        <f ca="1">VLOOKUP(A41,Sheet4!$A$6:$J$152,10,0)</f>
        <v>3</v>
      </c>
      <c r="T41" s="11"/>
      <c r="U41" s="11">
        <f t="shared" si="2"/>
        <v>500</v>
      </c>
      <c r="V41" s="11"/>
      <c r="W41">
        <v>1</v>
      </c>
    </row>
    <row r="42" spans="1:23" s="3" customFormat="1">
      <c r="A42" s="9" t="s">
        <v>86</v>
      </c>
      <c r="B42" s="9">
        <v>604008</v>
      </c>
      <c r="C42" s="13">
        <f t="shared" si="0"/>
        <v>4501</v>
      </c>
      <c r="D42" s="13">
        <f ca="1">VLOOKUP(A42,Sheet2!$A$6:$C$212,2,0)</f>
        <v>3358</v>
      </c>
      <c r="E42" s="13">
        <f ca="1">VLOOKUP(A42,Sheet2!$A$6:$C$212,3,0)</f>
        <v>1143</v>
      </c>
      <c r="F42" s="14">
        <v>1150</v>
      </c>
      <c r="G42" s="14">
        <v>1950</v>
      </c>
      <c r="H42" s="9">
        <v>0.8</v>
      </c>
      <c r="I42" s="13">
        <f t="shared" si="1"/>
        <v>609</v>
      </c>
      <c r="J42" s="13">
        <f t="shared" si="3"/>
        <v>487</v>
      </c>
      <c r="K42" s="13">
        <f t="shared" si="4"/>
        <v>122</v>
      </c>
      <c r="L42" s="13">
        <f ca="1">VLOOKUP(A42,Sheet4!$A$6:$J$152,3,0)</f>
        <v>3</v>
      </c>
      <c r="M42" s="13">
        <f ca="1">VLOOKUP(A42,Sheet4!$A$6:$J$152,4,0)</f>
        <v>164</v>
      </c>
      <c r="N42" s="13">
        <f ca="1">VLOOKUP(A42,Sheet4!$A$6:$J$152,5,0)</f>
        <v>136</v>
      </c>
      <c r="O42" s="13">
        <v>1150</v>
      </c>
      <c r="P42" s="13">
        <v>0.8</v>
      </c>
      <c r="Q42" s="13">
        <f ca="1">VLOOKUP(A42,Sheet4!$A$6:$J$152,8,0)</f>
        <v>16</v>
      </c>
      <c r="R42" s="13">
        <f ca="1">VLOOKUP(A42,Sheet4!$A$6:$J$152,9,0)</f>
        <v>13</v>
      </c>
      <c r="S42" s="13">
        <f ca="1">VLOOKUP(A42,Sheet4!$A$6:$J$152,10,0)</f>
        <v>3</v>
      </c>
      <c r="T42" s="13"/>
      <c r="U42" s="13">
        <f t="shared" si="2"/>
        <v>500</v>
      </c>
      <c r="V42" s="13"/>
    </row>
    <row r="43" spans="1:23">
      <c r="A43" s="10" t="s">
        <v>87</v>
      </c>
      <c r="B43" s="10"/>
      <c r="C43" s="11">
        <f t="shared" si="0"/>
        <v>498376</v>
      </c>
      <c r="D43" s="11">
        <f ca="1">SUM(D44:D48)</f>
        <v>361980</v>
      </c>
      <c r="E43" s="11">
        <f ca="1">SUM(E44:E48)</f>
        <v>136396</v>
      </c>
      <c r="F43" s="12">
        <v>1150</v>
      </c>
      <c r="G43" s="12">
        <v>1950</v>
      </c>
      <c r="H43" s="10" t="s">
        <v>49</v>
      </c>
      <c r="I43" s="11">
        <f>SUM(I44:I48)</f>
        <v>68225</v>
      </c>
      <c r="J43" s="11">
        <f>SUM(J44:J48)</f>
        <v>34112</v>
      </c>
      <c r="K43" s="11">
        <f t="shared" si="4"/>
        <v>34113</v>
      </c>
      <c r="L43" s="11">
        <v>0</v>
      </c>
      <c r="M43" s="11">
        <v>0</v>
      </c>
      <c r="N43" s="11">
        <v>0</v>
      </c>
      <c r="O43" s="11">
        <v>1150</v>
      </c>
      <c r="P43" s="10" t="s">
        <v>49</v>
      </c>
      <c r="Q43" s="11">
        <v>0</v>
      </c>
      <c r="R43" s="11">
        <v>0</v>
      </c>
      <c r="S43" s="11">
        <v>0</v>
      </c>
      <c r="T43" s="11"/>
      <c r="U43" s="11">
        <f t="shared" si="2"/>
        <v>34112</v>
      </c>
      <c r="V43" s="11"/>
      <c r="W43">
        <v>1</v>
      </c>
    </row>
    <row r="44" spans="1:23" s="3" customFormat="1">
      <c r="A44" s="19" t="s">
        <v>88</v>
      </c>
      <c r="B44" s="19">
        <v>605001</v>
      </c>
      <c r="C44" s="13">
        <f t="shared" si="0"/>
        <v>0</v>
      </c>
      <c r="D44" s="13">
        <f ca="1">VLOOKUP(A44,Sheet2!$A$6:$C$212,2,0)</f>
        <v>0</v>
      </c>
      <c r="E44" s="13">
        <f ca="1">VLOOKUP(A44,Sheet2!$A$6:$C$212,3,0)</f>
        <v>0</v>
      </c>
      <c r="F44" s="14">
        <v>1150</v>
      </c>
      <c r="G44" s="14">
        <v>1950</v>
      </c>
      <c r="H44" s="9">
        <v>0.5</v>
      </c>
      <c r="I44" s="13">
        <f t="shared" si="1"/>
        <v>0</v>
      </c>
      <c r="J44" s="13">
        <f t="shared" si="3"/>
        <v>0</v>
      </c>
      <c r="K44" s="13">
        <f t="shared" si="4"/>
        <v>0</v>
      </c>
      <c r="L44" s="13">
        <v>0</v>
      </c>
      <c r="M44" s="13">
        <v>0</v>
      </c>
      <c r="N44" s="13">
        <v>0</v>
      </c>
      <c r="O44" s="13">
        <v>1150</v>
      </c>
      <c r="P44" s="13">
        <v>0.5</v>
      </c>
      <c r="Q44" s="13">
        <v>0</v>
      </c>
      <c r="R44" s="13">
        <v>0</v>
      </c>
      <c r="S44" s="13">
        <v>0</v>
      </c>
      <c r="T44" s="13"/>
      <c r="U44" s="13">
        <f t="shared" si="2"/>
        <v>0</v>
      </c>
      <c r="V44" s="13"/>
    </row>
    <row r="45" spans="1:23" s="3" customFormat="1">
      <c r="A45" s="9" t="s">
        <v>89</v>
      </c>
      <c r="B45" s="9">
        <v>605002</v>
      </c>
      <c r="C45" s="13">
        <f t="shared" si="0"/>
        <v>103697</v>
      </c>
      <c r="D45" s="13">
        <f ca="1">VLOOKUP(A45,Sheet2!$A$6:$C$212,2,0)</f>
        <v>76437</v>
      </c>
      <c r="E45" s="13">
        <f ca="1">VLOOKUP(A45,Sheet2!$A$6:$C$212,3,0)</f>
        <v>27260</v>
      </c>
      <c r="F45" s="14">
        <v>1150</v>
      </c>
      <c r="G45" s="14">
        <v>1950</v>
      </c>
      <c r="H45" s="9">
        <v>0.5</v>
      </c>
      <c r="I45" s="13">
        <f t="shared" si="1"/>
        <v>14106</v>
      </c>
      <c r="J45" s="13">
        <f t="shared" si="3"/>
        <v>7053</v>
      </c>
      <c r="K45" s="13">
        <f t="shared" si="4"/>
        <v>7053</v>
      </c>
      <c r="L45" s="13">
        <v>0</v>
      </c>
      <c r="M45" s="13">
        <v>0</v>
      </c>
      <c r="N45" s="13">
        <v>0</v>
      </c>
      <c r="O45" s="13">
        <v>1150</v>
      </c>
      <c r="P45" s="13">
        <v>0.5</v>
      </c>
      <c r="Q45" s="13">
        <v>0</v>
      </c>
      <c r="R45" s="13">
        <v>0</v>
      </c>
      <c r="S45" s="13">
        <v>0</v>
      </c>
      <c r="T45" s="13"/>
      <c r="U45" s="13">
        <f t="shared" si="2"/>
        <v>7053</v>
      </c>
      <c r="V45" s="13"/>
    </row>
    <row r="46" spans="1:23" s="3" customFormat="1">
      <c r="A46" s="9" t="s">
        <v>90</v>
      </c>
      <c r="B46" s="9">
        <v>605003</v>
      </c>
      <c r="C46" s="13">
        <f t="shared" si="0"/>
        <v>280713</v>
      </c>
      <c r="D46" s="13">
        <f ca="1">VLOOKUP(A46,Sheet2!$A$6:$C$212,2,0)</f>
        <v>204502</v>
      </c>
      <c r="E46" s="13">
        <f ca="1">VLOOKUP(A46,Sheet2!$A$6:$C$212,3,0)</f>
        <v>76211</v>
      </c>
      <c r="F46" s="14">
        <v>1150</v>
      </c>
      <c r="G46" s="14">
        <v>1950</v>
      </c>
      <c r="H46" s="9">
        <v>0.5</v>
      </c>
      <c r="I46" s="13">
        <f t="shared" si="1"/>
        <v>38379</v>
      </c>
      <c r="J46" s="13">
        <f t="shared" si="3"/>
        <v>19189</v>
      </c>
      <c r="K46" s="13">
        <f t="shared" si="4"/>
        <v>19190</v>
      </c>
      <c r="L46" s="13">
        <v>0</v>
      </c>
      <c r="M46" s="13">
        <v>0</v>
      </c>
      <c r="N46" s="13">
        <v>0</v>
      </c>
      <c r="O46" s="13">
        <v>1150</v>
      </c>
      <c r="P46" s="13">
        <v>0.5</v>
      </c>
      <c r="Q46" s="13">
        <v>0</v>
      </c>
      <c r="R46" s="13">
        <v>0</v>
      </c>
      <c r="S46" s="13">
        <v>0</v>
      </c>
      <c r="T46" s="13"/>
      <c r="U46" s="13">
        <f t="shared" si="2"/>
        <v>19189</v>
      </c>
      <c r="V46" s="13"/>
    </row>
    <row r="47" spans="1:23" s="3" customFormat="1">
      <c r="A47" s="9" t="s">
        <v>91</v>
      </c>
      <c r="B47" s="9">
        <v>605005</v>
      </c>
      <c r="C47" s="13">
        <f t="shared" si="0"/>
        <v>43965</v>
      </c>
      <c r="D47" s="13">
        <f ca="1">VLOOKUP(A47,Sheet2!$A$6:$C$212,2,0)</f>
        <v>31951</v>
      </c>
      <c r="E47" s="13">
        <f ca="1">VLOOKUP(A47,Sheet2!$A$6:$C$212,3,0)</f>
        <v>12014</v>
      </c>
      <c r="F47" s="14">
        <v>1150</v>
      </c>
      <c r="G47" s="14">
        <v>1950</v>
      </c>
      <c r="H47" s="9">
        <v>0.5</v>
      </c>
      <c r="I47" s="13">
        <f t="shared" si="1"/>
        <v>6017</v>
      </c>
      <c r="J47" s="13">
        <f t="shared" si="3"/>
        <v>3009</v>
      </c>
      <c r="K47" s="13">
        <f t="shared" si="4"/>
        <v>3008</v>
      </c>
      <c r="L47" s="13">
        <v>0</v>
      </c>
      <c r="M47" s="13">
        <v>0</v>
      </c>
      <c r="N47" s="13">
        <v>0</v>
      </c>
      <c r="O47" s="13">
        <v>1150</v>
      </c>
      <c r="P47" s="13">
        <v>0.5</v>
      </c>
      <c r="Q47" s="13">
        <v>0</v>
      </c>
      <c r="R47" s="13">
        <v>0</v>
      </c>
      <c r="S47" s="13">
        <v>0</v>
      </c>
      <c r="T47" s="13"/>
      <c r="U47" s="13">
        <f t="shared" si="2"/>
        <v>3009</v>
      </c>
      <c r="V47" s="13"/>
    </row>
    <row r="48" spans="1:23" s="3" customFormat="1">
      <c r="A48" s="9" t="s">
        <v>92</v>
      </c>
      <c r="B48" s="9">
        <v>605006</v>
      </c>
      <c r="C48" s="13">
        <f t="shared" si="0"/>
        <v>70001</v>
      </c>
      <c r="D48" s="13">
        <f ca="1">VLOOKUP(A48,Sheet2!$A$6:$C$212,2,0)</f>
        <v>49090</v>
      </c>
      <c r="E48" s="13">
        <f ca="1">VLOOKUP(A48,Sheet2!$A$6:$C$212,3,0)</f>
        <v>20911</v>
      </c>
      <c r="F48" s="14">
        <v>1150</v>
      </c>
      <c r="G48" s="14">
        <v>1950</v>
      </c>
      <c r="H48" s="9">
        <v>0.5</v>
      </c>
      <c r="I48" s="13">
        <f t="shared" si="1"/>
        <v>9723</v>
      </c>
      <c r="J48" s="13">
        <f t="shared" si="3"/>
        <v>4861</v>
      </c>
      <c r="K48" s="13">
        <f t="shared" si="4"/>
        <v>4862</v>
      </c>
      <c r="L48" s="13">
        <v>0</v>
      </c>
      <c r="M48" s="13">
        <v>0</v>
      </c>
      <c r="N48" s="13">
        <v>0</v>
      </c>
      <c r="O48" s="13">
        <v>1150</v>
      </c>
      <c r="P48" s="13">
        <v>0.5</v>
      </c>
      <c r="Q48" s="13">
        <v>0</v>
      </c>
      <c r="R48" s="13">
        <v>0</v>
      </c>
      <c r="S48" s="13">
        <v>0</v>
      </c>
      <c r="T48" s="13"/>
      <c r="U48" s="13">
        <f t="shared" si="2"/>
        <v>4861</v>
      </c>
      <c r="V48" s="13"/>
    </row>
    <row r="49" spans="1:23">
      <c r="A49" s="10" t="s">
        <v>93</v>
      </c>
      <c r="B49" s="10"/>
      <c r="C49" s="11">
        <f t="shared" si="0"/>
        <v>255987</v>
      </c>
      <c r="D49" s="11">
        <f ca="1">VLOOKUP(A49,Sheet2!$A$6:$C$212,2,0)</f>
        <v>181618</v>
      </c>
      <c r="E49" s="11">
        <f ca="1">VLOOKUP(A49,Sheet2!$A$6:$C$212,3,0)</f>
        <v>74369</v>
      </c>
      <c r="F49" s="12">
        <v>1150</v>
      </c>
      <c r="G49" s="12">
        <v>1950</v>
      </c>
      <c r="H49" s="10">
        <v>0.5</v>
      </c>
      <c r="I49" s="11">
        <f t="shared" si="1"/>
        <v>35388</v>
      </c>
      <c r="J49" s="11">
        <f t="shared" si="3"/>
        <v>17694</v>
      </c>
      <c r="K49" s="11">
        <f t="shared" si="4"/>
        <v>17694</v>
      </c>
      <c r="L49" s="11">
        <v>0</v>
      </c>
      <c r="M49" s="11">
        <v>0</v>
      </c>
      <c r="N49" s="11">
        <v>0</v>
      </c>
      <c r="O49" s="11">
        <v>1150</v>
      </c>
      <c r="P49" s="10">
        <v>0.5</v>
      </c>
      <c r="Q49" s="11">
        <v>0</v>
      </c>
      <c r="R49" s="11">
        <v>0</v>
      </c>
      <c r="S49" s="11">
        <v>0</v>
      </c>
      <c r="T49" s="11"/>
      <c r="U49" s="11">
        <f t="shared" si="2"/>
        <v>17694</v>
      </c>
      <c r="V49" s="11"/>
      <c r="W49">
        <v>1</v>
      </c>
    </row>
    <row r="50" spans="1:23" s="3" customFormat="1">
      <c r="A50" s="9" t="s">
        <v>93</v>
      </c>
      <c r="B50" s="9">
        <v>605004</v>
      </c>
      <c r="C50" s="13">
        <f t="shared" si="0"/>
        <v>255987</v>
      </c>
      <c r="D50" s="13">
        <f ca="1">VLOOKUP(A50,Sheet2!$A$6:$C$212,2,0)</f>
        <v>181618</v>
      </c>
      <c r="E50" s="13">
        <f ca="1">VLOOKUP(A50,Sheet2!$A$6:$C$212,3,0)</f>
        <v>74369</v>
      </c>
      <c r="F50" s="14">
        <v>1150</v>
      </c>
      <c r="G50" s="14">
        <v>1950</v>
      </c>
      <c r="H50" s="9">
        <v>0.5</v>
      </c>
      <c r="I50" s="13">
        <f t="shared" si="1"/>
        <v>35388</v>
      </c>
      <c r="J50" s="13">
        <f t="shared" si="3"/>
        <v>17694</v>
      </c>
      <c r="K50" s="13">
        <f t="shared" si="4"/>
        <v>17694</v>
      </c>
      <c r="L50" s="13">
        <v>0</v>
      </c>
      <c r="M50" s="13">
        <v>0</v>
      </c>
      <c r="N50" s="13">
        <v>0</v>
      </c>
      <c r="O50" s="13">
        <v>1150</v>
      </c>
      <c r="P50" s="13">
        <v>0.5</v>
      </c>
      <c r="Q50" s="13">
        <v>0</v>
      </c>
      <c r="R50" s="13">
        <v>0</v>
      </c>
      <c r="S50" s="13">
        <v>0</v>
      </c>
      <c r="T50" s="13"/>
      <c r="U50" s="13">
        <f t="shared" si="2"/>
        <v>17694</v>
      </c>
      <c r="V50" s="13"/>
    </row>
    <row r="51" spans="1:23">
      <c r="A51" s="10" t="s">
        <v>94</v>
      </c>
      <c r="B51" s="10"/>
      <c r="C51" s="11">
        <f t="shared" si="0"/>
        <v>209449</v>
      </c>
      <c r="D51" s="11">
        <f ca="1">SUM(D52:D58)</f>
        <v>146319</v>
      </c>
      <c r="E51" s="11">
        <f ca="1">SUM(E52:E58)</f>
        <v>63130</v>
      </c>
      <c r="F51" s="12">
        <v>1150</v>
      </c>
      <c r="G51" s="12">
        <v>1950</v>
      </c>
      <c r="H51" s="10" t="s">
        <v>49</v>
      </c>
      <c r="I51" s="11">
        <f t="shared" si="1"/>
        <v>29137</v>
      </c>
      <c r="J51" s="11">
        <f>SUM(J52:J58)</f>
        <v>23254</v>
      </c>
      <c r="K51" s="11">
        <f t="shared" si="4"/>
        <v>5883</v>
      </c>
      <c r="L51" s="11">
        <f ca="1">VLOOKUP(A51,Sheet4!$A$6:$J$152,3,0)</f>
        <v>150</v>
      </c>
      <c r="M51" s="11">
        <f ca="1">VLOOKUP(A51,Sheet4!$A$6:$J$152,4,0)</f>
        <v>5172</v>
      </c>
      <c r="N51" s="11">
        <f ca="1">VLOOKUP(A51,Sheet4!$A$6:$J$152,5,0)</f>
        <v>9828</v>
      </c>
      <c r="O51" s="11">
        <v>1150</v>
      </c>
      <c r="P51" s="10" t="s">
        <v>49</v>
      </c>
      <c r="Q51" s="11">
        <f ca="1">VLOOKUP(A51,Sheet4!$A$6:$J$152,8,0)</f>
        <v>1130</v>
      </c>
      <c r="R51" s="11">
        <f ca="1">VLOOKUP(A51,Sheet4!$A$6:$J$152,9,0)</f>
        <v>955</v>
      </c>
      <c r="S51" s="11">
        <f ca="1">VLOOKUP(A51,Sheet4!$A$6:$J$152,10,0)</f>
        <v>175</v>
      </c>
      <c r="T51" s="11"/>
      <c r="U51" s="11">
        <f t="shared" si="2"/>
        <v>24209</v>
      </c>
      <c r="V51" s="11"/>
      <c r="W51">
        <v>1</v>
      </c>
    </row>
    <row r="52" spans="1:23" s="3" customFormat="1">
      <c r="A52" s="19" t="s">
        <v>95</v>
      </c>
      <c r="B52" s="19">
        <v>606001</v>
      </c>
      <c r="C52" s="13">
        <f t="shared" si="0"/>
        <v>0</v>
      </c>
      <c r="D52" s="13">
        <f ca="1">VLOOKUP(A52,Sheet2!$A$6:$C$212,2,0)</f>
        <v>0</v>
      </c>
      <c r="E52" s="13">
        <f ca="1">VLOOKUP(A52,Sheet2!$A$6:$C$212,3,0)</f>
        <v>0</v>
      </c>
      <c r="F52" s="14">
        <v>1150</v>
      </c>
      <c r="G52" s="14">
        <v>1950</v>
      </c>
      <c r="H52" s="9">
        <v>0.6</v>
      </c>
      <c r="I52" s="13">
        <f t="shared" si="1"/>
        <v>0</v>
      </c>
      <c r="J52" s="13">
        <f t="shared" si="3"/>
        <v>0</v>
      </c>
      <c r="K52" s="13">
        <f t="shared" si="4"/>
        <v>0</v>
      </c>
      <c r="L52" s="13">
        <v>0</v>
      </c>
      <c r="M52" s="13">
        <v>0</v>
      </c>
      <c r="N52" s="13">
        <v>0</v>
      </c>
      <c r="O52" s="13">
        <v>1150</v>
      </c>
      <c r="P52" s="13">
        <v>0.6</v>
      </c>
      <c r="Q52" s="13">
        <v>0</v>
      </c>
      <c r="R52" s="13">
        <v>0</v>
      </c>
      <c r="S52" s="13">
        <v>0</v>
      </c>
      <c r="T52" s="13"/>
      <c r="U52" s="13">
        <f t="shared" si="2"/>
        <v>0</v>
      </c>
      <c r="V52" s="13"/>
    </row>
    <row r="53" spans="1:23" s="3" customFormat="1">
      <c r="A53" s="9" t="s">
        <v>96</v>
      </c>
      <c r="B53" s="9">
        <v>606002</v>
      </c>
      <c r="C53" s="13">
        <f t="shared" si="0"/>
        <v>35375</v>
      </c>
      <c r="D53" s="13">
        <f ca="1">VLOOKUP(A53,Sheet2!$A$6:$C$212,2,0)</f>
        <v>25109</v>
      </c>
      <c r="E53" s="13">
        <f ca="1">VLOOKUP(A53,Sheet2!$A$6:$C$212,3,0)</f>
        <v>10266</v>
      </c>
      <c r="F53" s="14">
        <v>1150</v>
      </c>
      <c r="G53" s="14">
        <v>1950</v>
      </c>
      <c r="H53" s="9">
        <v>0.6</v>
      </c>
      <c r="I53" s="13">
        <f t="shared" si="1"/>
        <v>4889</v>
      </c>
      <c r="J53" s="13">
        <f t="shared" si="3"/>
        <v>2934</v>
      </c>
      <c r="K53" s="13">
        <f t="shared" si="4"/>
        <v>1955</v>
      </c>
      <c r="L53" s="13">
        <f ca="1">VLOOKUP(A53,Sheet4!$A$6:$J$152,3,0)</f>
        <v>14</v>
      </c>
      <c r="M53" s="13">
        <f ca="1">VLOOKUP(A53,Sheet4!$A$6:$J$152,4,0)</f>
        <v>427</v>
      </c>
      <c r="N53" s="13">
        <f ca="1">VLOOKUP(A53,Sheet4!$A$6:$J$152,5,0)</f>
        <v>973</v>
      </c>
      <c r="O53" s="13">
        <v>1150</v>
      </c>
      <c r="P53" s="13">
        <v>0.6</v>
      </c>
      <c r="Q53" s="13">
        <f ca="1">VLOOKUP(A53,Sheet4!$A$6:$J$152,8,0)</f>
        <v>112</v>
      </c>
      <c r="R53" s="13">
        <f ca="1">VLOOKUP(A53,Sheet4!$A$6:$J$152,9,0)</f>
        <v>67</v>
      </c>
      <c r="S53" s="13">
        <f ca="1">VLOOKUP(A53,Sheet4!$A$6:$J$152,10,0)</f>
        <v>45</v>
      </c>
      <c r="T53" s="13"/>
      <c r="U53" s="13">
        <f t="shared" si="2"/>
        <v>3001</v>
      </c>
      <c r="V53" s="13"/>
    </row>
    <row r="54" spans="1:23" s="3" customFormat="1">
      <c r="A54" s="9" t="s">
        <v>97</v>
      </c>
      <c r="B54" s="9">
        <v>606003</v>
      </c>
      <c r="C54" s="13">
        <f t="shared" si="0"/>
        <v>41691</v>
      </c>
      <c r="D54" s="13">
        <f ca="1">VLOOKUP(A54,Sheet2!$A$6:$C$212,2,0)</f>
        <v>28154</v>
      </c>
      <c r="E54" s="13">
        <f ca="1">VLOOKUP(A54,Sheet2!$A$6:$C$212,3,0)</f>
        <v>13537</v>
      </c>
      <c r="F54" s="14">
        <v>1150</v>
      </c>
      <c r="G54" s="14">
        <v>1950</v>
      </c>
      <c r="H54" s="9">
        <v>0.6</v>
      </c>
      <c r="I54" s="13">
        <f t="shared" si="1"/>
        <v>5877</v>
      </c>
      <c r="J54" s="13">
        <f t="shared" si="3"/>
        <v>3526</v>
      </c>
      <c r="K54" s="13">
        <f t="shared" si="4"/>
        <v>2351</v>
      </c>
      <c r="L54" s="13">
        <f ca="1">VLOOKUP(A54,Sheet4!$A$6:$J$152,3,0)</f>
        <v>8</v>
      </c>
      <c r="M54" s="13">
        <f ca="1">VLOOKUP(A54,Sheet4!$A$6:$J$152,4,0)</f>
        <v>512</v>
      </c>
      <c r="N54" s="13">
        <f ca="1">VLOOKUP(A54,Sheet4!$A$6:$J$152,5,0)</f>
        <v>288</v>
      </c>
      <c r="O54" s="13">
        <v>1150</v>
      </c>
      <c r="P54" s="13">
        <v>0.6</v>
      </c>
      <c r="Q54" s="13">
        <f ca="1">VLOOKUP(A54,Sheet4!$A$6:$J$152,8,0)</f>
        <v>33</v>
      </c>
      <c r="R54" s="13">
        <f ca="1">VLOOKUP(A54,Sheet4!$A$6:$J$152,9,0)</f>
        <v>20</v>
      </c>
      <c r="S54" s="13">
        <f ca="1">VLOOKUP(A54,Sheet4!$A$6:$J$152,10,0)</f>
        <v>13</v>
      </c>
      <c r="T54" s="13"/>
      <c r="U54" s="13">
        <f t="shared" si="2"/>
        <v>3546</v>
      </c>
      <c r="V54" s="13"/>
    </row>
    <row r="55" spans="1:23" s="3" customFormat="1">
      <c r="A55" s="9" t="s">
        <v>98</v>
      </c>
      <c r="B55" s="9">
        <v>606004</v>
      </c>
      <c r="C55" s="13">
        <f t="shared" si="0"/>
        <v>33728</v>
      </c>
      <c r="D55" s="13">
        <f ca="1">VLOOKUP(A55,Sheet2!$A$6:$C$212,2,0)</f>
        <v>24277</v>
      </c>
      <c r="E55" s="13">
        <f ca="1">VLOOKUP(A55,Sheet2!$A$6:$C$212,3,0)</f>
        <v>9451</v>
      </c>
      <c r="F55" s="14">
        <v>1150</v>
      </c>
      <c r="G55" s="14">
        <v>1950</v>
      </c>
      <c r="H55" s="9">
        <v>0.8</v>
      </c>
      <c r="I55" s="13">
        <f t="shared" si="1"/>
        <v>4635</v>
      </c>
      <c r="J55" s="13">
        <f t="shared" si="3"/>
        <v>3708</v>
      </c>
      <c r="K55" s="13">
        <f t="shared" si="4"/>
        <v>927</v>
      </c>
      <c r="L55" s="13">
        <f ca="1">VLOOKUP(A55,Sheet4!$A$6:$J$152,3,0)</f>
        <v>39</v>
      </c>
      <c r="M55" s="13">
        <f ca="1">VLOOKUP(A55,Sheet4!$A$6:$J$152,4,0)</f>
        <v>1431</v>
      </c>
      <c r="N55" s="13">
        <f ca="1">VLOOKUP(A55,Sheet4!$A$6:$J$152,5,0)</f>
        <v>2469</v>
      </c>
      <c r="O55" s="13">
        <v>1150</v>
      </c>
      <c r="P55" s="13">
        <v>0.8</v>
      </c>
      <c r="Q55" s="13">
        <f ca="1">VLOOKUP(A55,Sheet4!$A$6:$J$152,8,0)</f>
        <v>284</v>
      </c>
      <c r="R55" s="13">
        <f ca="1">VLOOKUP(A55,Sheet4!$A$6:$J$152,9,0)</f>
        <v>227</v>
      </c>
      <c r="S55" s="13">
        <f ca="1">VLOOKUP(A55,Sheet4!$A$6:$J$152,10,0)</f>
        <v>57</v>
      </c>
      <c r="T55" s="13"/>
      <c r="U55" s="13">
        <f t="shared" si="2"/>
        <v>3935</v>
      </c>
      <c r="V55" s="13"/>
    </row>
    <row r="56" spans="1:23" s="3" customFormat="1">
      <c r="A56" s="9" t="s">
        <v>99</v>
      </c>
      <c r="B56" s="9">
        <v>606005</v>
      </c>
      <c r="C56" s="13">
        <f t="shared" si="0"/>
        <v>51820</v>
      </c>
      <c r="D56" s="13">
        <f ca="1">VLOOKUP(A56,Sheet2!$A$6:$C$212,2,0)</f>
        <v>36176</v>
      </c>
      <c r="E56" s="13">
        <f ca="1">VLOOKUP(A56,Sheet2!$A$6:$C$212,3,0)</f>
        <v>15644</v>
      </c>
      <c r="F56" s="14">
        <v>1150</v>
      </c>
      <c r="G56" s="14">
        <v>1950</v>
      </c>
      <c r="H56" s="9">
        <v>1</v>
      </c>
      <c r="I56" s="13">
        <f t="shared" si="1"/>
        <v>7211</v>
      </c>
      <c r="J56" s="13">
        <f t="shared" si="3"/>
        <v>7211</v>
      </c>
      <c r="K56" s="13">
        <f t="shared" si="4"/>
        <v>0</v>
      </c>
      <c r="L56" s="13">
        <f ca="1">VLOOKUP(A56,Sheet4!$A$6:$J$152,3,0)</f>
        <v>37</v>
      </c>
      <c r="M56" s="13">
        <f ca="1">VLOOKUP(A56,Sheet4!$A$6:$J$152,4,0)</f>
        <v>1317</v>
      </c>
      <c r="N56" s="13">
        <f ca="1">VLOOKUP(A56,Sheet4!$A$6:$J$152,5,0)</f>
        <v>2383</v>
      </c>
      <c r="O56" s="13">
        <v>1150</v>
      </c>
      <c r="P56" s="13">
        <v>1</v>
      </c>
      <c r="Q56" s="13">
        <f ca="1">VLOOKUP(A56,Sheet4!$A$6:$J$152,8,0)</f>
        <v>274</v>
      </c>
      <c r="R56" s="13">
        <f ca="1">VLOOKUP(A56,Sheet4!$A$6:$J$152,9,0)</f>
        <v>274</v>
      </c>
      <c r="S56" s="13">
        <f ca="1">VLOOKUP(A56,Sheet4!$A$6:$J$152,10,0)</f>
        <v>0</v>
      </c>
      <c r="T56" s="13"/>
      <c r="U56" s="13">
        <f t="shared" si="2"/>
        <v>7485</v>
      </c>
      <c r="V56" s="13"/>
    </row>
    <row r="57" spans="1:23" s="3" customFormat="1">
      <c r="A57" s="9" t="s">
        <v>100</v>
      </c>
      <c r="B57" s="22">
        <v>606008</v>
      </c>
      <c r="C57" s="13">
        <f t="shared" si="0"/>
        <v>23188</v>
      </c>
      <c r="D57" s="13">
        <f ca="1">VLOOKUP(A57,Sheet2!$A$6:$C$212,2,0)</f>
        <v>15908</v>
      </c>
      <c r="E57" s="13">
        <f ca="1">VLOOKUP(A57,Sheet2!$A$6:$C$212,3,0)</f>
        <v>7280</v>
      </c>
      <c r="F57" s="14">
        <v>1150</v>
      </c>
      <c r="G57" s="14">
        <v>1950</v>
      </c>
      <c r="H57" s="9">
        <v>0.8</v>
      </c>
      <c r="I57" s="13">
        <f t="shared" si="1"/>
        <v>3249</v>
      </c>
      <c r="J57" s="13">
        <f t="shared" si="3"/>
        <v>2599</v>
      </c>
      <c r="K57" s="13">
        <f t="shared" si="4"/>
        <v>650</v>
      </c>
      <c r="L57" s="13">
        <f ca="1">VLOOKUP(A57,Sheet4!$A$6:$J$152,3,0)</f>
        <v>33</v>
      </c>
      <c r="M57" s="13">
        <f ca="1">VLOOKUP(A57,Sheet4!$A$6:$J$152,4,0)</f>
        <v>675</v>
      </c>
      <c r="N57" s="13">
        <f ca="1">VLOOKUP(A57,Sheet4!$A$6:$J$152,5,0)</f>
        <v>2625</v>
      </c>
      <c r="O57" s="13">
        <v>1150</v>
      </c>
      <c r="P57" s="13">
        <v>0.8</v>
      </c>
      <c r="Q57" s="13">
        <f ca="1">VLOOKUP(A57,Sheet4!$A$6:$J$152,8,0)</f>
        <v>302</v>
      </c>
      <c r="R57" s="13">
        <f ca="1">VLOOKUP(A57,Sheet4!$A$6:$J$152,9,0)</f>
        <v>242</v>
      </c>
      <c r="S57" s="13">
        <f ca="1">VLOOKUP(A57,Sheet4!$A$6:$J$152,10,0)</f>
        <v>60</v>
      </c>
      <c r="T57" s="13"/>
      <c r="U57" s="13">
        <f t="shared" si="2"/>
        <v>2841</v>
      </c>
      <c r="V57" s="13"/>
    </row>
    <row r="58" spans="1:23" s="3" customFormat="1">
      <c r="A58" s="9" t="s">
        <v>101</v>
      </c>
      <c r="B58" s="22">
        <v>606010</v>
      </c>
      <c r="C58" s="13">
        <f t="shared" si="0"/>
        <v>23647</v>
      </c>
      <c r="D58" s="13">
        <f ca="1">VLOOKUP(A58,Sheet2!$A$6:$C$212,2,0)</f>
        <v>16695</v>
      </c>
      <c r="E58" s="13">
        <f ca="1">VLOOKUP(A58,Sheet2!$A$6:$C$212,3,0)</f>
        <v>6952</v>
      </c>
      <c r="F58" s="14">
        <v>1150</v>
      </c>
      <c r="G58" s="14">
        <v>1950</v>
      </c>
      <c r="H58" s="9">
        <v>1</v>
      </c>
      <c r="I58" s="13">
        <f t="shared" si="1"/>
        <v>3276</v>
      </c>
      <c r="J58" s="13">
        <f t="shared" si="3"/>
        <v>3276</v>
      </c>
      <c r="K58" s="13">
        <f t="shared" si="4"/>
        <v>0</v>
      </c>
      <c r="L58" s="13">
        <f ca="1">VLOOKUP(A58,Sheet4!$A$6:$J$152,3,0)</f>
        <v>19</v>
      </c>
      <c r="M58" s="13">
        <f ca="1">VLOOKUP(A58,Sheet4!$A$6:$J$152,4,0)</f>
        <v>810</v>
      </c>
      <c r="N58" s="13">
        <f ca="1">VLOOKUP(A58,Sheet4!$A$6:$J$152,5,0)</f>
        <v>1090</v>
      </c>
      <c r="O58" s="13">
        <v>1150</v>
      </c>
      <c r="P58" s="13">
        <v>1</v>
      </c>
      <c r="Q58" s="13">
        <f ca="1">VLOOKUP(A58,Sheet4!$A$6:$J$152,8,0)</f>
        <v>125</v>
      </c>
      <c r="R58" s="13">
        <f ca="1">VLOOKUP(A58,Sheet4!$A$6:$J$152,9,0)</f>
        <v>125</v>
      </c>
      <c r="S58" s="13">
        <f ca="1">VLOOKUP(A58,Sheet4!$A$6:$J$152,10,0)</f>
        <v>0</v>
      </c>
      <c r="T58" s="13"/>
      <c r="U58" s="13">
        <f t="shared" si="2"/>
        <v>3401</v>
      </c>
      <c r="V58" s="13"/>
    </row>
    <row r="59" spans="1:23">
      <c r="A59" s="10" t="s">
        <v>102</v>
      </c>
      <c r="B59" s="10"/>
      <c r="C59" s="11">
        <f t="shared" si="0"/>
        <v>42723</v>
      </c>
      <c r="D59" s="11">
        <f ca="1">VLOOKUP(A59,Sheet2!$A$6:$C$212,2,0)</f>
        <v>29114</v>
      </c>
      <c r="E59" s="11">
        <f ca="1">VLOOKUP(A59,Sheet2!$A$6:$C$212,3,0)</f>
        <v>13609</v>
      </c>
      <c r="F59" s="12">
        <v>1150</v>
      </c>
      <c r="G59" s="12">
        <v>1950</v>
      </c>
      <c r="H59" s="10">
        <v>1</v>
      </c>
      <c r="I59" s="11">
        <f t="shared" si="1"/>
        <v>6002</v>
      </c>
      <c r="J59" s="11">
        <f t="shared" si="3"/>
        <v>6002</v>
      </c>
      <c r="K59" s="11">
        <f t="shared" si="4"/>
        <v>0</v>
      </c>
      <c r="L59" s="11">
        <f ca="1">VLOOKUP(A59,Sheet4!$A$6:$J$152,3,0)</f>
        <v>55</v>
      </c>
      <c r="M59" s="11">
        <f ca="1">VLOOKUP(A59,Sheet4!$A$6:$J$152,4,0)</f>
        <v>2064</v>
      </c>
      <c r="N59" s="11">
        <f ca="1">VLOOKUP(A59,Sheet4!$A$6:$J$152,5,0)</f>
        <v>3436</v>
      </c>
      <c r="O59" s="11">
        <v>1150</v>
      </c>
      <c r="P59" s="10">
        <v>1</v>
      </c>
      <c r="Q59" s="11">
        <f ca="1">VLOOKUP(A59,Sheet4!$A$6:$J$152,8,0)</f>
        <v>395</v>
      </c>
      <c r="R59" s="11">
        <f ca="1">VLOOKUP(A59,Sheet4!$A$6:$J$152,9,0)</f>
        <v>395</v>
      </c>
      <c r="S59" s="11">
        <f ca="1">VLOOKUP(A59,Sheet4!$A$6:$J$152,10,0)</f>
        <v>0</v>
      </c>
      <c r="T59" s="11"/>
      <c r="U59" s="11">
        <f t="shared" si="2"/>
        <v>6397</v>
      </c>
      <c r="V59" s="11"/>
      <c r="W59">
        <v>1</v>
      </c>
    </row>
    <row r="60" spans="1:23" s="3" customFormat="1">
      <c r="A60" s="9" t="s">
        <v>102</v>
      </c>
      <c r="B60" s="22">
        <v>606006</v>
      </c>
      <c r="C60" s="13">
        <f t="shared" si="0"/>
        <v>42723</v>
      </c>
      <c r="D60" s="13">
        <f ca="1">VLOOKUP(A60,Sheet2!$A$6:$C$212,2,0)</f>
        <v>29114</v>
      </c>
      <c r="E60" s="13">
        <f ca="1">VLOOKUP(A60,Sheet2!$A$6:$C$212,3,0)</f>
        <v>13609</v>
      </c>
      <c r="F60" s="14">
        <v>1150</v>
      </c>
      <c r="G60" s="14">
        <v>1950</v>
      </c>
      <c r="H60" s="9">
        <v>1</v>
      </c>
      <c r="I60" s="13">
        <f t="shared" si="1"/>
        <v>6002</v>
      </c>
      <c r="J60" s="13">
        <f t="shared" si="3"/>
        <v>6002</v>
      </c>
      <c r="K60" s="13">
        <f t="shared" si="4"/>
        <v>0</v>
      </c>
      <c r="L60" s="13">
        <f ca="1">VLOOKUP(A60,Sheet4!$A$6:$J$152,3,0)</f>
        <v>55</v>
      </c>
      <c r="M60" s="13">
        <f ca="1">VLOOKUP(A60,Sheet4!$A$6:$J$152,4,0)</f>
        <v>2064</v>
      </c>
      <c r="N60" s="13">
        <f ca="1">VLOOKUP(A60,Sheet4!$A$6:$J$152,5,0)</f>
        <v>3436</v>
      </c>
      <c r="O60" s="13">
        <v>1150</v>
      </c>
      <c r="P60" s="13">
        <v>1</v>
      </c>
      <c r="Q60" s="13">
        <f ca="1">VLOOKUP(A60,Sheet4!$A$6:$J$152,8,0)</f>
        <v>395</v>
      </c>
      <c r="R60" s="13">
        <f ca="1">VLOOKUP(A60,Sheet4!$A$6:$J$152,9,0)</f>
        <v>395</v>
      </c>
      <c r="S60" s="13">
        <f ca="1">VLOOKUP(A60,Sheet4!$A$6:$J$152,10,0)</f>
        <v>0</v>
      </c>
      <c r="T60" s="13"/>
      <c r="U60" s="13">
        <f t="shared" si="2"/>
        <v>6397</v>
      </c>
      <c r="V60" s="13"/>
    </row>
    <row r="61" spans="1:23">
      <c r="A61" s="10" t="s">
        <v>103</v>
      </c>
      <c r="B61" s="10"/>
      <c r="C61" s="11">
        <f t="shared" si="0"/>
        <v>23413</v>
      </c>
      <c r="D61" s="11">
        <f ca="1">VLOOKUP(A61,Sheet2!$A$6:$C$212,2,0)</f>
        <v>16771</v>
      </c>
      <c r="E61" s="11">
        <f ca="1">VLOOKUP(A61,Sheet2!$A$6:$C$212,3,0)</f>
        <v>6642</v>
      </c>
      <c r="F61" s="12">
        <v>1150</v>
      </c>
      <c r="G61" s="12">
        <v>1950</v>
      </c>
      <c r="H61" s="10">
        <v>0.8</v>
      </c>
      <c r="I61" s="11">
        <f t="shared" si="1"/>
        <v>3224</v>
      </c>
      <c r="J61" s="11">
        <f t="shared" si="3"/>
        <v>2579</v>
      </c>
      <c r="K61" s="11">
        <f t="shared" si="4"/>
        <v>645</v>
      </c>
      <c r="L61" s="11">
        <f ca="1">VLOOKUP(A61,Sheet4!$A$6:$J$152,3,0)</f>
        <v>41</v>
      </c>
      <c r="M61" s="11">
        <f ca="1">VLOOKUP(A61,Sheet4!$A$6:$J$152,4,0)</f>
        <v>1085</v>
      </c>
      <c r="N61" s="11">
        <f ca="1">VLOOKUP(A61,Sheet4!$A$6:$J$152,5,0)</f>
        <v>3015</v>
      </c>
      <c r="O61" s="11">
        <v>1150</v>
      </c>
      <c r="P61" s="10">
        <v>0.8</v>
      </c>
      <c r="Q61" s="11">
        <f ca="1">VLOOKUP(A61,Sheet4!$A$6:$J$152,8,0)</f>
        <v>347</v>
      </c>
      <c r="R61" s="11">
        <f ca="1">VLOOKUP(A61,Sheet4!$A$6:$J$152,9,0)</f>
        <v>277</v>
      </c>
      <c r="S61" s="11">
        <f ca="1">VLOOKUP(A61,Sheet4!$A$6:$J$152,10,0)</f>
        <v>70</v>
      </c>
      <c r="T61" s="11"/>
      <c r="U61" s="11">
        <f t="shared" si="2"/>
        <v>2856</v>
      </c>
      <c r="V61" s="11"/>
      <c r="W61">
        <v>1</v>
      </c>
    </row>
    <row r="62" spans="1:23" s="3" customFormat="1">
      <c r="A62" s="9" t="s">
        <v>103</v>
      </c>
      <c r="B62" s="22">
        <v>606007</v>
      </c>
      <c r="C62" s="13">
        <f t="shared" si="0"/>
        <v>23413</v>
      </c>
      <c r="D62" s="13">
        <f ca="1">VLOOKUP(A62,Sheet2!$A$6:$C$212,2,0)</f>
        <v>16771</v>
      </c>
      <c r="E62" s="13">
        <f ca="1">VLOOKUP(A62,Sheet2!$A$6:$C$212,3,0)</f>
        <v>6642</v>
      </c>
      <c r="F62" s="14">
        <v>1150</v>
      </c>
      <c r="G62" s="14">
        <v>1950</v>
      </c>
      <c r="H62" s="9">
        <v>0.8</v>
      </c>
      <c r="I62" s="13">
        <f t="shared" si="1"/>
        <v>3224</v>
      </c>
      <c r="J62" s="13">
        <f t="shared" si="3"/>
        <v>2579</v>
      </c>
      <c r="K62" s="13">
        <f t="shared" si="4"/>
        <v>645</v>
      </c>
      <c r="L62" s="13">
        <f ca="1">VLOOKUP(A62,Sheet4!$A$6:$J$152,3,0)</f>
        <v>41</v>
      </c>
      <c r="M62" s="13">
        <f ca="1">VLOOKUP(A62,Sheet4!$A$6:$J$152,4,0)</f>
        <v>1085</v>
      </c>
      <c r="N62" s="13">
        <f ca="1">VLOOKUP(A62,Sheet4!$A$6:$J$152,5,0)</f>
        <v>3015</v>
      </c>
      <c r="O62" s="13">
        <v>1150</v>
      </c>
      <c r="P62" s="13">
        <v>0.8</v>
      </c>
      <c r="Q62" s="13">
        <f ca="1">VLOOKUP(A62,Sheet4!$A$6:$J$152,8,0)</f>
        <v>347</v>
      </c>
      <c r="R62" s="13">
        <f ca="1">VLOOKUP(A62,Sheet4!$A$6:$J$152,9,0)</f>
        <v>277</v>
      </c>
      <c r="S62" s="13">
        <f ca="1">VLOOKUP(A62,Sheet4!$A$6:$J$152,10,0)</f>
        <v>70</v>
      </c>
      <c r="T62" s="13"/>
      <c r="U62" s="13">
        <f t="shared" si="2"/>
        <v>2856</v>
      </c>
      <c r="V62" s="13"/>
    </row>
    <row r="63" spans="1:23">
      <c r="A63" s="10" t="s">
        <v>104</v>
      </c>
      <c r="B63" s="10"/>
      <c r="C63" s="11">
        <f t="shared" si="0"/>
        <v>39061</v>
      </c>
      <c r="D63" s="11">
        <f ca="1">VLOOKUP(A63,Sheet2!$A$6:$C$212,2,0)</f>
        <v>27616</v>
      </c>
      <c r="E63" s="11">
        <f ca="1">VLOOKUP(A63,Sheet2!$A$6:$C$212,3,0)</f>
        <v>11445</v>
      </c>
      <c r="F63" s="12">
        <v>1150</v>
      </c>
      <c r="G63" s="12">
        <v>1950</v>
      </c>
      <c r="H63" s="10">
        <v>0.8</v>
      </c>
      <c r="I63" s="11">
        <f t="shared" si="1"/>
        <v>5408</v>
      </c>
      <c r="J63" s="11">
        <f t="shared" si="3"/>
        <v>4326</v>
      </c>
      <c r="K63" s="11">
        <f t="shared" si="4"/>
        <v>1082</v>
      </c>
      <c r="L63" s="11">
        <f ca="1">VLOOKUP(A63,Sheet4!$A$6:$J$152,3,0)</f>
        <v>26</v>
      </c>
      <c r="M63" s="11">
        <f ca="1">VLOOKUP(A63,Sheet4!$A$6:$J$152,4,0)</f>
        <v>1109</v>
      </c>
      <c r="N63" s="11">
        <f ca="1">VLOOKUP(A63,Sheet4!$A$6:$J$152,5,0)</f>
        <v>1491</v>
      </c>
      <c r="O63" s="11">
        <v>1150</v>
      </c>
      <c r="P63" s="10">
        <v>0.8</v>
      </c>
      <c r="Q63" s="11">
        <f ca="1">VLOOKUP(A63,Sheet4!$A$6:$J$152,8,0)</f>
        <v>171</v>
      </c>
      <c r="R63" s="11">
        <f ca="1">VLOOKUP(A63,Sheet4!$A$6:$J$152,9,0)</f>
        <v>137</v>
      </c>
      <c r="S63" s="11">
        <f ca="1">VLOOKUP(A63,Sheet4!$A$6:$J$152,10,0)</f>
        <v>34</v>
      </c>
      <c r="T63" s="11"/>
      <c r="U63" s="11">
        <f t="shared" si="2"/>
        <v>4463</v>
      </c>
      <c r="V63" s="11"/>
      <c r="W63">
        <v>1</v>
      </c>
    </row>
    <row r="64" spans="1:23" s="3" customFormat="1">
      <c r="A64" s="9" t="s">
        <v>104</v>
      </c>
      <c r="B64" s="22">
        <v>606009</v>
      </c>
      <c r="C64" s="13">
        <f t="shared" si="0"/>
        <v>39061</v>
      </c>
      <c r="D64" s="13">
        <f ca="1">VLOOKUP(A64,Sheet2!$A$6:$C$212,2,0)</f>
        <v>27616</v>
      </c>
      <c r="E64" s="13">
        <f ca="1">VLOOKUP(A64,Sheet2!$A$6:$C$212,3,0)</f>
        <v>11445</v>
      </c>
      <c r="F64" s="14">
        <v>1150</v>
      </c>
      <c r="G64" s="14">
        <v>1950</v>
      </c>
      <c r="H64" s="9">
        <v>0.8</v>
      </c>
      <c r="I64" s="13">
        <f t="shared" si="1"/>
        <v>5408</v>
      </c>
      <c r="J64" s="13">
        <f t="shared" si="3"/>
        <v>4326</v>
      </c>
      <c r="K64" s="13">
        <f t="shared" si="4"/>
        <v>1082</v>
      </c>
      <c r="L64" s="13">
        <f ca="1">VLOOKUP(A64,Sheet4!$A$6:$J$152,3,0)</f>
        <v>26</v>
      </c>
      <c r="M64" s="13">
        <f ca="1">VLOOKUP(A64,Sheet4!$A$6:$J$152,4,0)</f>
        <v>1109</v>
      </c>
      <c r="N64" s="13">
        <f ca="1">VLOOKUP(A64,Sheet4!$A$6:$J$152,5,0)</f>
        <v>1491</v>
      </c>
      <c r="O64" s="13">
        <v>1150</v>
      </c>
      <c r="P64" s="13">
        <v>0.8</v>
      </c>
      <c r="Q64" s="13">
        <f ca="1">VLOOKUP(A64,Sheet4!$A$6:$J$152,8,0)</f>
        <v>171</v>
      </c>
      <c r="R64" s="13">
        <f ca="1">VLOOKUP(A64,Sheet4!$A$6:$J$152,9,0)</f>
        <v>137</v>
      </c>
      <c r="S64" s="13">
        <f ca="1">VLOOKUP(A64,Sheet4!$A$6:$J$152,10,0)</f>
        <v>34</v>
      </c>
      <c r="T64" s="13"/>
      <c r="U64" s="13">
        <f t="shared" si="2"/>
        <v>4463</v>
      </c>
      <c r="V64" s="13"/>
    </row>
    <row r="65" spans="1:23">
      <c r="A65" s="10" t="s">
        <v>105</v>
      </c>
      <c r="B65" s="10"/>
      <c r="C65" s="11">
        <f t="shared" si="0"/>
        <v>23391</v>
      </c>
      <c r="D65" s="11">
        <f ca="1">VLOOKUP(A65,Sheet2!$A$6:$C$212,2,0)</f>
        <v>16437</v>
      </c>
      <c r="E65" s="11">
        <f ca="1">VLOOKUP(A65,Sheet2!$A$6:$C$212,3,0)</f>
        <v>6954</v>
      </c>
      <c r="F65" s="12">
        <v>1150</v>
      </c>
      <c r="G65" s="12">
        <v>1950</v>
      </c>
      <c r="H65" s="10">
        <v>1</v>
      </c>
      <c r="I65" s="11">
        <f t="shared" si="1"/>
        <v>3246</v>
      </c>
      <c r="J65" s="11">
        <f t="shared" si="3"/>
        <v>3246</v>
      </c>
      <c r="K65" s="11">
        <f t="shared" si="4"/>
        <v>0</v>
      </c>
      <c r="L65" s="11">
        <f ca="1">VLOOKUP(A65,Sheet4!$A$6:$J$152,3,0)</f>
        <v>51</v>
      </c>
      <c r="M65" s="11">
        <f ca="1">VLOOKUP(A65,Sheet4!$A$6:$J$152,4,0)</f>
        <v>1719</v>
      </c>
      <c r="N65" s="11">
        <f ca="1">VLOOKUP(A65,Sheet4!$A$6:$J$152,5,0)</f>
        <v>3381</v>
      </c>
      <c r="O65" s="11">
        <v>1150</v>
      </c>
      <c r="P65" s="10">
        <v>1</v>
      </c>
      <c r="Q65" s="11">
        <f ca="1">VLOOKUP(A65,Sheet4!$A$6:$J$152,8,0)</f>
        <v>389</v>
      </c>
      <c r="R65" s="11">
        <f ca="1">VLOOKUP(A65,Sheet4!$A$6:$J$152,9,0)</f>
        <v>389</v>
      </c>
      <c r="S65" s="11">
        <f ca="1">VLOOKUP(A65,Sheet4!$A$6:$J$152,10,0)</f>
        <v>0</v>
      </c>
      <c r="T65" s="11"/>
      <c r="U65" s="11">
        <f t="shared" si="2"/>
        <v>3635</v>
      </c>
      <c r="V65" s="11"/>
      <c r="W65">
        <v>1</v>
      </c>
    </row>
    <row r="66" spans="1:23" s="3" customFormat="1">
      <c r="A66" s="9" t="s">
        <v>105</v>
      </c>
      <c r="B66" s="22">
        <v>606011</v>
      </c>
      <c r="C66" s="13">
        <f t="shared" si="0"/>
        <v>23391</v>
      </c>
      <c r="D66" s="13">
        <f ca="1">VLOOKUP(A66,Sheet2!$A$6:$C$212,2,0)</f>
        <v>16437</v>
      </c>
      <c r="E66" s="13">
        <f ca="1">VLOOKUP(A66,Sheet2!$A$6:$C$212,3,0)</f>
        <v>6954</v>
      </c>
      <c r="F66" s="14">
        <v>1150</v>
      </c>
      <c r="G66" s="14">
        <v>1950</v>
      </c>
      <c r="H66" s="9">
        <v>1</v>
      </c>
      <c r="I66" s="13">
        <f t="shared" si="1"/>
        <v>3246</v>
      </c>
      <c r="J66" s="13">
        <f t="shared" si="3"/>
        <v>3246</v>
      </c>
      <c r="K66" s="13">
        <f t="shared" si="4"/>
        <v>0</v>
      </c>
      <c r="L66" s="13">
        <f ca="1">VLOOKUP(A66,Sheet4!$A$6:$J$152,3,0)</f>
        <v>51</v>
      </c>
      <c r="M66" s="13">
        <f ca="1">VLOOKUP(A66,Sheet4!$A$6:$J$152,4,0)</f>
        <v>1719</v>
      </c>
      <c r="N66" s="13">
        <f ca="1">VLOOKUP(A66,Sheet4!$A$6:$J$152,5,0)</f>
        <v>3381</v>
      </c>
      <c r="O66" s="13">
        <v>1150</v>
      </c>
      <c r="P66" s="13">
        <v>1</v>
      </c>
      <c r="Q66" s="13">
        <f ca="1">VLOOKUP(A66,Sheet4!$A$6:$J$152,8,0)</f>
        <v>389</v>
      </c>
      <c r="R66" s="13">
        <f ca="1">VLOOKUP(A66,Sheet4!$A$6:$J$152,9,0)</f>
        <v>389</v>
      </c>
      <c r="S66" s="13">
        <f ca="1">VLOOKUP(A66,Sheet4!$A$6:$J$152,10,0)</f>
        <v>0</v>
      </c>
      <c r="T66" s="13"/>
      <c r="U66" s="13">
        <f t="shared" si="2"/>
        <v>3635</v>
      </c>
      <c r="V66" s="13"/>
    </row>
    <row r="67" spans="1:23">
      <c r="A67" s="10" t="s">
        <v>106</v>
      </c>
      <c r="B67" s="10"/>
      <c r="C67" s="11">
        <f t="shared" si="0"/>
        <v>195441</v>
      </c>
      <c r="D67" s="11">
        <f ca="1">SUM(D68:D71)</f>
        <v>140952</v>
      </c>
      <c r="E67" s="11">
        <f ca="1">SUM(E68:E71)</f>
        <v>54489</v>
      </c>
      <c r="F67" s="12">
        <v>1150</v>
      </c>
      <c r="G67" s="12">
        <v>1950</v>
      </c>
      <c r="H67" s="10" t="s">
        <v>49</v>
      </c>
      <c r="I67" s="11">
        <f t="shared" si="1"/>
        <v>26835</v>
      </c>
      <c r="J67" s="11">
        <f>SUM(J68:J71)</f>
        <v>21368</v>
      </c>
      <c r="K67" s="11">
        <f>SUM(K68:K71)</f>
        <v>5467</v>
      </c>
      <c r="L67" s="11">
        <f ca="1">VLOOKUP(A67,Sheet4!$A$6:$J$152,3,0)</f>
        <v>238</v>
      </c>
      <c r="M67" s="11">
        <f ca="1">VLOOKUP(A67,Sheet4!$A$6:$J$152,4,0)</f>
        <v>7384</v>
      </c>
      <c r="N67" s="11">
        <f ca="1">VLOOKUP(A67,Sheet4!$A$6:$J$152,5,0)</f>
        <v>16416</v>
      </c>
      <c r="O67" s="11">
        <v>1150</v>
      </c>
      <c r="P67" s="10" t="s">
        <v>49</v>
      </c>
      <c r="Q67" s="11">
        <f ca="1">VLOOKUP(A67,Sheet4!$A$6:$J$152,8,0)</f>
        <v>1888</v>
      </c>
      <c r="R67" s="11">
        <f ca="1">VLOOKUP(A67,Sheet4!$A$6:$J$152,9,0)</f>
        <v>1888</v>
      </c>
      <c r="S67" s="11">
        <f ca="1">VLOOKUP(A67,Sheet4!$A$6:$J$152,10,0)</f>
        <v>0</v>
      </c>
      <c r="T67" s="11">
        <v>-1313</v>
      </c>
      <c r="U67" s="11">
        <f t="shared" si="2"/>
        <v>21943</v>
      </c>
      <c r="V67" s="11"/>
      <c r="W67">
        <v>1</v>
      </c>
    </row>
    <row r="68" spans="1:23" s="3" customFormat="1">
      <c r="A68" s="19" t="s">
        <v>107</v>
      </c>
      <c r="B68" s="22">
        <v>607001</v>
      </c>
      <c r="C68" s="13">
        <f t="shared" si="0"/>
        <v>22370</v>
      </c>
      <c r="D68" s="13">
        <f ca="1">VLOOKUP(A68,Sheet2!$A$6:$C$212,2,0)</f>
        <v>12384</v>
      </c>
      <c r="E68" s="13">
        <f ca="1">VLOOKUP(A68,Sheet2!$A$6:$C$212,3,0)</f>
        <v>9986</v>
      </c>
      <c r="F68" s="14">
        <v>1150</v>
      </c>
      <c r="G68" s="14">
        <v>1950</v>
      </c>
      <c r="H68" s="9">
        <v>0.6</v>
      </c>
      <c r="I68" s="13">
        <f t="shared" si="1"/>
        <v>3371</v>
      </c>
      <c r="J68" s="13">
        <f t="shared" si="3"/>
        <v>2023</v>
      </c>
      <c r="K68" s="13">
        <f t="shared" si="4"/>
        <v>1348</v>
      </c>
      <c r="L68" s="13">
        <v>0</v>
      </c>
      <c r="M68" s="13">
        <v>0</v>
      </c>
      <c r="N68" s="13">
        <v>0</v>
      </c>
      <c r="O68" s="13">
        <v>1150</v>
      </c>
      <c r="P68" s="13">
        <v>0.6</v>
      </c>
      <c r="Q68" s="13">
        <v>0</v>
      </c>
      <c r="R68" s="13">
        <v>0</v>
      </c>
      <c r="S68" s="13">
        <v>0</v>
      </c>
      <c r="T68" s="13"/>
      <c r="U68" s="13">
        <f t="shared" si="2"/>
        <v>2023</v>
      </c>
      <c r="V68" s="13"/>
    </row>
    <row r="69" spans="1:23" s="3" customFormat="1">
      <c r="A69" s="9" t="s">
        <v>108</v>
      </c>
      <c r="B69" s="22">
        <v>607002</v>
      </c>
      <c r="C69" s="13">
        <f t="shared" si="0"/>
        <v>77040</v>
      </c>
      <c r="D69" s="13">
        <f ca="1">VLOOKUP(A69,Sheet2!$A$6:$C$212,2,0)</f>
        <v>59074</v>
      </c>
      <c r="E69" s="13">
        <f ca="1">VLOOKUP(A69,Sheet2!$A$6:$C$212,3,0)</f>
        <v>17966</v>
      </c>
      <c r="F69" s="14">
        <v>1150</v>
      </c>
      <c r="G69" s="14">
        <v>1950</v>
      </c>
      <c r="H69" s="9">
        <v>0.6</v>
      </c>
      <c r="I69" s="13">
        <f t="shared" si="1"/>
        <v>10297</v>
      </c>
      <c r="J69" s="13">
        <f t="shared" si="3"/>
        <v>6178</v>
      </c>
      <c r="K69" s="13">
        <f t="shared" si="4"/>
        <v>4119</v>
      </c>
      <c r="L69" s="13">
        <f ca="1">VLOOKUP(A69,Sheet4!$A$6:$J$152,3,0)</f>
        <v>1</v>
      </c>
      <c r="M69" s="13">
        <f ca="1">VLOOKUP(A69,Sheet4!$A$6:$J$152,4,0)</f>
        <v>91</v>
      </c>
      <c r="N69" s="13">
        <f ca="1">VLOOKUP(A69,Sheet4!$A$6:$J$152,5,0)</f>
        <v>9</v>
      </c>
      <c r="O69" s="13">
        <v>1150</v>
      </c>
      <c r="P69" s="13">
        <v>0.6</v>
      </c>
      <c r="Q69" s="13">
        <f ca="1">VLOOKUP(A69,Sheet4!$A$6:$J$152,8,0)</f>
        <v>1</v>
      </c>
      <c r="R69" s="13">
        <f ca="1">VLOOKUP(A69,Sheet4!$A$6:$J$152,9,0)</f>
        <v>1</v>
      </c>
      <c r="S69" s="13">
        <f ca="1">VLOOKUP(A69,Sheet4!$A$6:$J$152,10,0)</f>
        <v>0</v>
      </c>
      <c r="T69" s="13">
        <v>-1313</v>
      </c>
      <c r="U69" s="13">
        <f t="shared" si="2"/>
        <v>4866</v>
      </c>
      <c r="V69" s="13"/>
    </row>
    <row r="70" spans="1:23" s="3" customFormat="1">
      <c r="A70" s="9" t="s">
        <v>109</v>
      </c>
      <c r="B70" s="22">
        <v>607003</v>
      </c>
      <c r="C70" s="13">
        <f t="shared" si="0"/>
        <v>42332</v>
      </c>
      <c r="D70" s="13">
        <f ca="1">VLOOKUP(A70,Sheet2!$A$6:$C$212,2,0)</f>
        <v>29859</v>
      </c>
      <c r="E70" s="13">
        <f ca="1">VLOOKUP(A70,Sheet2!$A$6:$C$212,3,0)</f>
        <v>12473</v>
      </c>
      <c r="F70" s="14">
        <v>1150</v>
      </c>
      <c r="G70" s="14">
        <v>1950</v>
      </c>
      <c r="H70" s="9">
        <v>1</v>
      </c>
      <c r="I70" s="13">
        <f t="shared" si="1"/>
        <v>5866</v>
      </c>
      <c r="J70" s="13">
        <f t="shared" si="3"/>
        <v>5866</v>
      </c>
      <c r="K70" s="13">
        <f t="shared" si="4"/>
        <v>0</v>
      </c>
      <c r="L70" s="13">
        <f ca="1">VLOOKUP(A70,Sheet4!$A$6:$J$152,3,0)</f>
        <v>55</v>
      </c>
      <c r="M70" s="13">
        <f ca="1">VLOOKUP(A70,Sheet4!$A$6:$J$152,4,0)</f>
        <v>1994</v>
      </c>
      <c r="N70" s="13">
        <f ca="1">VLOOKUP(A70,Sheet4!$A$6:$J$152,5,0)</f>
        <v>3506</v>
      </c>
      <c r="O70" s="13">
        <v>1150</v>
      </c>
      <c r="P70" s="13">
        <v>1</v>
      </c>
      <c r="Q70" s="13">
        <f ca="1">VLOOKUP(A70,Sheet4!$A$6:$J$152,8,0)</f>
        <v>403</v>
      </c>
      <c r="R70" s="13">
        <f ca="1">VLOOKUP(A70,Sheet4!$A$6:$J$152,9,0)</f>
        <v>403</v>
      </c>
      <c r="S70" s="13">
        <f ca="1">VLOOKUP(A70,Sheet4!$A$6:$J$152,10,0)</f>
        <v>0</v>
      </c>
      <c r="T70" s="13"/>
      <c r="U70" s="13">
        <f t="shared" si="2"/>
        <v>6269</v>
      </c>
      <c r="V70" s="13"/>
    </row>
    <row r="71" spans="1:23" s="3" customFormat="1">
      <c r="A71" s="9" t="s">
        <v>110</v>
      </c>
      <c r="B71" s="22">
        <v>607004</v>
      </c>
      <c r="C71" s="13">
        <f t="shared" si="0"/>
        <v>53699</v>
      </c>
      <c r="D71" s="13">
        <f ca="1">VLOOKUP(A71,Sheet2!$A$6:$C$212,2,0)</f>
        <v>39635</v>
      </c>
      <c r="E71" s="13">
        <f ca="1">VLOOKUP(A71,Sheet2!$A$6:$C$212,3,0)</f>
        <v>14064</v>
      </c>
      <c r="F71" s="14">
        <v>1150</v>
      </c>
      <c r="G71" s="14">
        <v>1950</v>
      </c>
      <c r="H71" s="9">
        <v>1</v>
      </c>
      <c r="I71" s="13">
        <f t="shared" si="1"/>
        <v>7301</v>
      </c>
      <c r="J71" s="13">
        <f t="shared" si="3"/>
        <v>7301</v>
      </c>
      <c r="K71" s="13">
        <f t="shared" si="4"/>
        <v>0</v>
      </c>
      <c r="L71" s="13">
        <f ca="1">VLOOKUP(A71,Sheet4!$A$6:$J$152,3,0)</f>
        <v>182</v>
      </c>
      <c r="M71" s="13">
        <f ca="1">VLOOKUP(A71,Sheet4!$A$6:$J$152,4,0)</f>
        <v>5299</v>
      </c>
      <c r="N71" s="13">
        <f ca="1">VLOOKUP(A71,Sheet4!$A$6:$J$152,5,0)</f>
        <v>12901</v>
      </c>
      <c r="O71" s="13">
        <v>1150</v>
      </c>
      <c r="P71" s="13">
        <v>1</v>
      </c>
      <c r="Q71" s="13">
        <f ca="1">VLOOKUP(A71,Sheet4!$A$6:$J$152,8,0)</f>
        <v>1484</v>
      </c>
      <c r="R71" s="13">
        <f ca="1">VLOOKUP(A71,Sheet4!$A$6:$J$152,9,0)</f>
        <v>1484</v>
      </c>
      <c r="S71" s="13">
        <f ca="1">VLOOKUP(A71,Sheet4!$A$6:$J$152,10,0)</f>
        <v>0</v>
      </c>
      <c r="T71" s="13"/>
      <c r="U71" s="13">
        <f t="shared" si="2"/>
        <v>8785</v>
      </c>
      <c r="V71" s="13"/>
    </row>
    <row r="72" spans="1:23">
      <c r="A72" s="10" t="s">
        <v>111</v>
      </c>
      <c r="B72" s="10"/>
      <c r="C72" s="11">
        <f t="shared" ref="C72:C135" si="5">D72+E72</f>
        <v>93635</v>
      </c>
      <c r="D72" s="11">
        <f ca="1">VLOOKUP(A72,Sheet2!$A$6:$C$212,2,0)</f>
        <v>65821</v>
      </c>
      <c r="E72" s="11">
        <f ca="1">VLOOKUP(A72,Sheet2!$A$6:$C$212,3,0)</f>
        <v>27814</v>
      </c>
      <c r="F72" s="12">
        <v>1150</v>
      </c>
      <c r="G72" s="12">
        <v>1950</v>
      </c>
      <c r="H72" s="10">
        <v>1</v>
      </c>
      <c r="I72" s="11">
        <f t="shared" ref="I72:I135" si="6">ROUND((D72*F72+E72*G72)/10000,0)</f>
        <v>12993</v>
      </c>
      <c r="J72" s="11">
        <f t="shared" si="3"/>
        <v>12993</v>
      </c>
      <c r="K72" s="11">
        <f t="shared" si="4"/>
        <v>0</v>
      </c>
      <c r="L72" s="11">
        <f ca="1">VLOOKUP(A72,Sheet4!$A$6:$J$152,3,0)</f>
        <v>290</v>
      </c>
      <c r="M72" s="11">
        <f ca="1">VLOOKUP(A72,Sheet4!$A$6:$J$152,4,0)</f>
        <v>6943</v>
      </c>
      <c r="N72" s="11">
        <f ca="1">VLOOKUP(A72,Sheet4!$A$6:$J$152,5,0)</f>
        <v>22057</v>
      </c>
      <c r="O72" s="11">
        <v>1150</v>
      </c>
      <c r="P72" s="10">
        <v>1</v>
      </c>
      <c r="Q72" s="11">
        <f ca="1">VLOOKUP(A72,Sheet4!$A$6:$J$152,8,0)</f>
        <v>2537</v>
      </c>
      <c r="R72" s="11">
        <f ca="1">VLOOKUP(A72,Sheet4!$A$6:$J$152,9,0)</f>
        <v>2537</v>
      </c>
      <c r="S72" s="11">
        <f ca="1">VLOOKUP(A72,Sheet4!$A$6:$J$152,10,0)</f>
        <v>0</v>
      </c>
      <c r="T72" s="11"/>
      <c r="U72" s="11">
        <f t="shared" ref="U72:U135" si="7">J72+R72+T72</f>
        <v>15530</v>
      </c>
      <c r="V72" s="11"/>
      <c r="W72">
        <v>1</v>
      </c>
    </row>
    <row r="73" spans="1:23" s="3" customFormat="1">
      <c r="A73" s="9" t="s">
        <v>111</v>
      </c>
      <c r="B73" s="22">
        <v>607005</v>
      </c>
      <c r="C73" s="13">
        <f t="shared" si="5"/>
        <v>93635</v>
      </c>
      <c r="D73" s="13">
        <f ca="1">VLOOKUP(A73,Sheet2!$A$6:$C$212,2,0)</f>
        <v>65821</v>
      </c>
      <c r="E73" s="13">
        <f ca="1">VLOOKUP(A73,Sheet2!$A$6:$C$212,3,0)</f>
        <v>27814</v>
      </c>
      <c r="F73" s="14">
        <v>1150</v>
      </c>
      <c r="G73" s="14">
        <v>1950</v>
      </c>
      <c r="H73" s="9">
        <v>1</v>
      </c>
      <c r="I73" s="13">
        <f t="shared" si="6"/>
        <v>12993</v>
      </c>
      <c r="J73" s="13">
        <f t="shared" ref="J73:J136" si="8">ROUND((F73*D73*H73+G73*E73*H73)/10000,0)</f>
        <v>12993</v>
      </c>
      <c r="K73" s="13">
        <f t="shared" ref="K73:K136" si="9">I73-J73</f>
        <v>0</v>
      </c>
      <c r="L73" s="13">
        <f ca="1">VLOOKUP(A73,Sheet4!$A$6:$J$152,3,0)</f>
        <v>290</v>
      </c>
      <c r="M73" s="13">
        <f ca="1">VLOOKUP(A73,Sheet4!$A$6:$J$152,4,0)</f>
        <v>6943</v>
      </c>
      <c r="N73" s="13">
        <f ca="1">VLOOKUP(A73,Sheet4!$A$6:$J$152,5,0)</f>
        <v>22057</v>
      </c>
      <c r="O73" s="13">
        <v>1150</v>
      </c>
      <c r="P73" s="13">
        <v>1</v>
      </c>
      <c r="Q73" s="13">
        <f ca="1">VLOOKUP(A73,Sheet4!$A$6:$J$152,8,0)</f>
        <v>2537</v>
      </c>
      <c r="R73" s="13">
        <f ca="1">VLOOKUP(A73,Sheet4!$A$6:$J$152,9,0)</f>
        <v>2537</v>
      </c>
      <c r="S73" s="13">
        <f ca="1">VLOOKUP(A73,Sheet4!$A$6:$J$152,10,0)</f>
        <v>0</v>
      </c>
      <c r="T73" s="13"/>
      <c r="U73" s="13">
        <f t="shared" si="7"/>
        <v>15530</v>
      </c>
      <c r="V73" s="13"/>
    </row>
    <row r="74" spans="1:23">
      <c r="A74" s="10" t="s">
        <v>112</v>
      </c>
      <c r="B74" s="10"/>
      <c r="C74" s="11">
        <f t="shared" si="5"/>
        <v>87846</v>
      </c>
      <c r="D74" s="11">
        <f ca="1">VLOOKUP(A74,Sheet2!$A$6:$C$212,2,0)</f>
        <v>63204</v>
      </c>
      <c r="E74" s="11">
        <f ca="1">VLOOKUP(A74,Sheet2!$A$6:$C$212,3,0)</f>
        <v>24642</v>
      </c>
      <c r="F74" s="12">
        <v>1150</v>
      </c>
      <c r="G74" s="12">
        <v>1950</v>
      </c>
      <c r="H74" s="10">
        <v>1</v>
      </c>
      <c r="I74" s="11">
        <f t="shared" si="6"/>
        <v>12074</v>
      </c>
      <c r="J74" s="11">
        <f t="shared" si="8"/>
        <v>12074</v>
      </c>
      <c r="K74" s="11">
        <f t="shared" si="9"/>
        <v>0</v>
      </c>
      <c r="L74" s="11">
        <f ca="1">VLOOKUP(A74,Sheet4!$A$6:$J$152,3,0)</f>
        <v>204</v>
      </c>
      <c r="M74" s="11">
        <f ca="1">VLOOKUP(A74,Sheet4!$A$6:$J$152,4,0)</f>
        <v>9705</v>
      </c>
      <c r="N74" s="11">
        <f ca="1">VLOOKUP(A74,Sheet4!$A$6:$J$152,5,0)</f>
        <v>10695</v>
      </c>
      <c r="O74" s="11">
        <v>1150</v>
      </c>
      <c r="P74" s="10">
        <v>1</v>
      </c>
      <c r="Q74" s="11">
        <f ca="1">VLOOKUP(A74,Sheet4!$A$6:$J$152,8,0)</f>
        <v>1230</v>
      </c>
      <c r="R74" s="11">
        <f ca="1">VLOOKUP(A74,Sheet4!$A$6:$J$152,9,0)</f>
        <v>1230</v>
      </c>
      <c r="S74" s="11">
        <f ca="1">VLOOKUP(A74,Sheet4!$A$6:$J$152,10,0)</f>
        <v>0</v>
      </c>
      <c r="T74" s="11">
        <v>-22</v>
      </c>
      <c r="U74" s="11">
        <f t="shared" si="7"/>
        <v>13282</v>
      </c>
      <c r="V74" s="11"/>
      <c r="W74">
        <v>1</v>
      </c>
    </row>
    <row r="75" spans="1:23" s="3" customFormat="1">
      <c r="A75" s="9" t="s">
        <v>112</v>
      </c>
      <c r="B75" s="22">
        <v>607006</v>
      </c>
      <c r="C75" s="13">
        <f t="shared" si="5"/>
        <v>87846</v>
      </c>
      <c r="D75" s="13">
        <f ca="1">VLOOKUP(A75,Sheet2!$A$6:$C$212,2,0)</f>
        <v>63204</v>
      </c>
      <c r="E75" s="13">
        <f ca="1">VLOOKUP(A75,Sheet2!$A$6:$C$212,3,0)</f>
        <v>24642</v>
      </c>
      <c r="F75" s="14">
        <v>1150</v>
      </c>
      <c r="G75" s="14">
        <v>1950</v>
      </c>
      <c r="H75" s="9">
        <v>1</v>
      </c>
      <c r="I75" s="13">
        <f t="shared" si="6"/>
        <v>12074</v>
      </c>
      <c r="J75" s="13">
        <f t="shared" si="8"/>
        <v>12074</v>
      </c>
      <c r="K75" s="13">
        <f t="shared" si="9"/>
        <v>0</v>
      </c>
      <c r="L75" s="13">
        <f ca="1">VLOOKUP(A75,Sheet4!$A$6:$J$152,3,0)</f>
        <v>204</v>
      </c>
      <c r="M75" s="13">
        <f ca="1">VLOOKUP(A75,Sheet4!$A$6:$J$152,4,0)</f>
        <v>9705</v>
      </c>
      <c r="N75" s="13">
        <f ca="1">VLOOKUP(A75,Sheet4!$A$6:$J$152,5,0)</f>
        <v>10695</v>
      </c>
      <c r="O75" s="13">
        <v>1150</v>
      </c>
      <c r="P75" s="13">
        <v>1</v>
      </c>
      <c r="Q75" s="13">
        <f ca="1">VLOOKUP(A75,Sheet4!$A$6:$J$152,8,0)</f>
        <v>1230</v>
      </c>
      <c r="R75" s="13">
        <f ca="1">VLOOKUP(A75,Sheet4!$A$6:$J$152,9,0)</f>
        <v>1230</v>
      </c>
      <c r="S75" s="13">
        <f ca="1">VLOOKUP(A75,Sheet4!$A$6:$J$152,10,0)</f>
        <v>0</v>
      </c>
      <c r="T75" s="13">
        <v>-22</v>
      </c>
      <c r="U75" s="13">
        <f t="shared" si="7"/>
        <v>13282</v>
      </c>
      <c r="V75" s="13"/>
    </row>
    <row r="76" spans="1:23">
      <c r="A76" s="10" t="s">
        <v>113</v>
      </c>
      <c r="B76" s="10"/>
      <c r="C76" s="11">
        <f t="shared" si="5"/>
        <v>40505</v>
      </c>
      <c r="D76" s="11">
        <f ca="1">VLOOKUP(A76,Sheet2!$A$6:$C$212,2,0)</f>
        <v>30017</v>
      </c>
      <c r="E76" s="11">
        <f ca="1">VLOOKUP(A76,Sheet2!$A$6:$C$212,3,0)</f>
        <v>10488</v>
      </c>
      <c r="F76" s="12">
        <v>1150</v>
      </c>
      <c r="G76" s="12">
        <v>1950</v>
      </c>
      <c r="H76" s="10">
        <v>1</v>
      </c>
      <c r="I76" s="11">
        <f t="shared" si="6"/>
        <v>5497</v>
      </c>
      <c r="J76" s="11">
        <f t="shared" si="8"/>
        <v>5497</v>
      </c>
      <c r="K76" s="11">
        <f t="shared" si="9"/>
        <v>0</v>
      </c>
      <c r="L76" s="11">
        <f ca="1">VLOOKUP(A76,Sheet4!$A$6:$J$152,3,0)</f>
        <v>38</v>
      </c>
      <c r="M76" s="11">
        <f ca="1">VLOOKUP(A76,Sheet4!$A$6:$J$152,4,0)</f>
        <v>1734</v>
      </c>
      <c r="N76" s="11">
        <f ca="1">VLOOKUP(A76,Sheet4!$A$6:$J$152,5,0)</f>
        <v>2066</v>
      </c>
      <c r="O76" s="11">
        <v>1150</v>
      </c>
      <c r="P76" s="10">
        <v>1</v>
      </c>
      <c r="Q76" s="11">
        <f ca="1">VLOOKUP(A76,Sheet4!$A$6:$J$152,8,0)</f>
        <v>238</v>
      </c>
      <c r="R76" s="11">
        <f ca="1">VLOOKUP(A76,Sheet4!$A$6:$J$152,9,0)</f>
        <v>238</v>
      </c>
      <c r="S76" s="11">
        <f ca="1">VLOOKUP(A76,Sheet4!$A$6:$J$152,10,0)</f>
        <v>0</v>
      </c>
      <c r="T76" s="11"/>
      <c r="U76" s="11">
        <f t="shared" si="7"/>
        <v>5735</v>
      </c>
      <c r="V76" s="11"/>
      <c r="W76">
        <v>1</v>
      </c>
    </row>
    <row r="77" spans="1:23" s="3" customFormat="1">
      <c r="A77" s="9" t="s">
        <v>113</v>
      </c>
      <c r="B77" s="22">
        <v>607007</v>
      </c>
      <c r="C77" s="13">
        <f t="shared" si="5"/>
        <v>40505</v>
      </c>
      <c r="D77" s="13">
        <f ca="1">VLOOKUP(A77,Sheet2!$A$6:$C$212,2,0)</f>
        <v>30017</v>
      </c>
      <c r="E77" s="13">
        <f ca="1">VLOOKUP(A77,Sheet2!$A$6:$C$212,3,0)</f>
        <v>10488</v>
      </c>
      <c r="F77" s="14">
        <v>1150</v>
      </c>
      <c r="G77" s="14">
        <v>1950</v>
      </c>
      <c r="H77" s="9">
        <v>1</v>
      </c>
      <c r="I77" s="13">
        <f t="shared" si="6"/>
        <v>5497</v>
      </c>
      <c r="J77" s="13">
        <f t="shared" si="8"/>
        <v>5497</v>
      </c>
      <c r="K77" s="13">
        <f t="shared" si="9"/>
        <v>0</v>
      </c>
      <c r="L77" s="13">
        <f ca="1">VLOOKUP(A77,Sheet4!$A$6:$J$152,3,0)</f>
        <v>38</v>
      </c>
      <c r="M77" s="13">
        <f ca="1">VLOOKUP(A77,Sheet4!$A$6:$J$152,4,0)</f>
        <v>1734</v>
      </c>
      <c r="N77" s="13">
        <f ca="1">VLOOKUP(A77,Sheet4!$A$6:$J$152,5,0)</f>
        <v>2066</v>
      </c>
      <c r="O77" s="13">
        <v>1150</v>
      </c>
      <c r="P77" s="13">
        <v>1</v>
      </c>
      <c r="Q77" s="13">
        <f ca="1">VLOOKUP(A77,Sheet4!$A$6:$J$152,8,0)</f>
        <v>238</v>
      </c>
      <c r="R77" s="13">
        <f ca="1">VLOOKUP(A77,Sheet4!$A$6:$J$152,9,0)</f>
        <v>238</v>
      </c>
      <c r="S77" s="13">
        <f ca="1">VLOOKUP(A77,Sheet4!$A$6:$J$152,10,0)</f>
        <v>0</v>
      </c>
      <c r="T77" s="13"/>
      <c r="U77" s="13">
        <f t="shared" si="7"/>
        <v>5735</v>
      </c>
      <c r="V77" s="13"/>
    </row>
    <row r="78" spans="1:23">
      <c r="A78" s="10" t="s">
        <v>114</v>
      </c>
      <c r="B78" s="10"/>
      <c r="C78" s="11">
        <f t="shared" si="5"/>
        <v>146098</v>
      </c>
      <c r="D78" s="11">
        <f ca="1">SUM(D79:D83)</f>
        <v>103216</v>
      </c>
      <c r="E78" s="11">
        <f ca="1">SUM(E79:E83)</f>
        <v>42882</v>
      </c>
      <c r="F78" s="12">
        <v>1150</v>
      </c>
      <c r="G78" s="12">
        <v>1950</v>
      </c>
      <c r="H78" s="10" t="s">
        <v>49</v>
      </c>
      <c r="I78" s="11">
        <f>SUM(I79:I83)</f>
        <v>20231</v>
      </c>
      <c r="J78" s="11">
        <f>SUM(J79:J83)</f>
        <v>19510</v>
      </c>
      <c r="K78" s="11">
        <f t="shared" si="9"/>
        <v>721</v>
      </c>
      <c r="L78" s="11">
        <f ca="1">VLOOKUP(A78,Sheet4!$A$6:$J$152,3,0)</f>
        <v>42</v>
      </c>
      <c r="M78" s="11">
        <f ca="1">VLOOKUP(A78,Sheet4!$A$6:$J$152,4,0)</f>
        <v>1440</v>
      </c>
      <c r="N78" s="11">
        <f ca="1">VLOOKUP(A78,Sheet4!$A$6:$J$152,5,0)</f>
        <v>2760</v>
      </c>
      <c r="O78" s="11">
        <v>1150</v>
      </c>
      <c r="P78" s="10" t="s">
        <v>49</v>
      </c>
      <c r="Q78" s="11">
        <f ca="1">VLOOKUP(A78,Sheet4!$A$6:$J$152,8,0)</f>
        <v>318</v>
      </c>
      <c r="R78" s="11">
        <f ca="1">VLOOKUP(A78,Sheet4!$A$6:$J$152,9,0)</f>
        <v>318</v>
      </c>
      <c r="S78" s="11">
        <f ca="1">VLOOKUP(A78,Sheet4!$A$6:$J$152,10,0)</f>
        <v>0</v>
      </c>
      <c r="T78" s="11"/>
      <c r="U78" s="11">
        <f t="shared" si="7"/>
        <v>19828</v>
      </c>
      <c r="V78" s="11"/>
      <c r="W78">
        <v>1</v>
      </c>
    </row>
    <row r="79" spans="1:23" s="3" customFormat="1">
      <c r="A79" s="19" t="s">
        <v>115</v>
      </c>
      <c r="B79" s="22">
        <v>608001</v>
      </c>
      <c r="C79" s="13">
        <f t="shared" si="5"/>
        <v>9403</v>
      </c>
      <c r="D79" s="13">
        <f ca="1">VLOOKUP(A79,Sheet2!$A$6:$C$212,2,0)</f>
        <v>384</v>
      </c>
      <c r="E79" s="13">
        <f ca="1">VLOOKUP(A79,Sheet2!$A$6:$C$212,3,0)</f>
        <v>9019</v>
      </c>
      <c r="F79" s="14">
        <v>1150</v>
      </c>
      <c r="G79" s="14">
        <v>1950</v>
      </c>
      <c r="H79" s="9">
        <v>0.6</v>
      </c>
      <c r="I79" s="13">
        <f t="shared" si="6"/>
        <v>1803</v>
      </c>
      <c r="J79" s="13">
        <f t="shared" si="8"/>
        <v>1082</v>
      </c>
      <c r="K79" s="13">
        <f t="shared" si="9"/>
        <v>721</v>
      </c>
      <c r="L79" s="13">
        <v>0</v>
      </c>
      <c r="M79" s="13">
        <v>0</v>
      </c>
      <c r="N79" s="13">
        <v>0</v>
      </c>
      <c r="O79" s="13">
        <v>1150</v>
      </c>
      <c r="P79" s="13">
        <v>0.6</v>
      </c>
      <c r="Q79" s="13">
        <v>0</v>
      </c>
      <c r="R79" s="13">
        <v>0</v>
      </c>
      <c r="S79" s="13">
        <v>0</v>
      </c>
      <c r="T79" s="13"/>
      <c r="U79" s="13">
        <f t="shared" si="7"/>
        <v>1082</v>
      </c>
      <c r="V79" s="13"/>
    </row>
    <row r="80" spans="1:23" s="3" customFormat="1">
      <c r="A80" s="9" t="s">
        <v>116</v>
      </c>
      <c r="B80" s="22">
        <v>608002</v>
      </c>
      <c r="C80" s="13">
        <f t="shared" si="5"/>
        <v>42415</v>
      </c>
      <c r="D80" s="13">
        <f ca="1">VLOOKUP(A80,Sheet2!$A$6:$C$212,2,0)</f>
        <v>33332</v>
      </c>
      <c r="E80" s="13">
        <f ca="1">VLOOKUP(A80,Sheet2!$A$6:$C$212,3,0)</f>
        <v>9083</v>
      </c>
      <c r="F80" s="14">
        <v>1150</v>
      </c>
      <c r="G80" s="14">
        <v>1950</v>
      </c>
      <c r="H80" s="9">
        <v>1</v>
      </c>
      <c r="I80" s="13">
        <f t="shared" si="6"/>
        <v>5604</v>
      </c>
      <c r="J80" s="13">
        <f t="shared" si="8"/>
        <v>5604</v>
      </c>
      <c r="K80" s="13">
        <f t="shared" si="9"/>
        <v>0</v>
      </c>
      <c r="L80" s="13">
        <f ca="1">VLOOKUP(A80,Sheet4!$A$6:$J$152,3,0)</f>
        <v>3</v>
      </c>
      <c r="M80" s="13">
        <f ca="1">VLOOKUP(A80,Sheet4!$A$6:$J$152,4,0)</f>
        <v>65</v>
      </c>
      <c r="N80" s="13">
        <f ca="1">VLOOKUP(A80,Sheet4!$A$6:$J$152,5,0)</f>
        <v>235</v>
      </c>
      <c r="O80" s="13">
        <v>1150</v>
      </c>
      <c r="P80" s="13">
        <v>1</v>
      </c>
      <c r="Q80" s="13">
        <f ca="1">VLOOKUP(A80,Sheet4!$A$6:$J$152,8,0)</f>
        <v>27</v>
      </c>
      <c r="R80" s="13">
        <f ca="1">VLOOKUP(A80,Sheet4!$A$6:$J$152,9,0)</f>
        <v>27</v>
      </c>
      <c r="S80" s="13">
        <f ca="1">VLOOKUP(A80,Sheet4!$A$6:$J$152,10,0)</f>
        <v>0</v>
      </c>
      <c r="T80" s="13"/>
      <c r="U80" s="13">
        <f t="shared" si="7"/>
        <v>5631</v>
      </c>
      <c r="V80" s="13"/>
    </row>
    <row r="81" spans="1:23" s="3" customFormat="1">
      <c r="A81" s="19" t="s">
        <v>117</v>
      </c>
      <c r="B81" s="22">
        <v>608004</v>
      </c>
      <c r="C81" s="13">
        <f t="shared" si="5"/>
        <v>55576</v>
      </c>
      <c r="D81" s="13">
        <f ca="1">VLOOKUP(A81,Sheet2!$A$6:$C$212,2,0)</f>
        <v>41658</v>
      </c>
      <c r="E81" s="13">
        <f ca="1">VLOOKUP(A81,Sheet2!$A$6:$C$212,3,0)</f>
        <v>13918</v>
      </c>
      <c r="F81" s="14">
        <v>1150</v>
      </c>
      <c r="G81" s="14">
        <v>1950</v>
      </c>
      <c r="H81" s="9">
        <v>1</v>
      </c>
      <c r="I81" s="13">
        <f t="shared" si="6"/>
        <v>7505</v>
      </c>
      <c r="J81" s="13">
        <f t="shared" si="8"/>
        <v>7505</v>
      </c>
      <c r="K81" s="13">
        <f t="shared" si="9"/>
        <v>0</v>
      </c>
      <c r="L81" s="13">
        <f ca="1">VLOOKUP(A81,Sheet4!$A$6:$J$152,3,0)</f>
        <v>21</v>
      </c>
      <c r="M81" s="13">
        <f ca="1">VLOOKUP(A81,Sheet4!$A$6:$J$152,4,0)</f>
        <v>682</v>
      </c>
      <c r="N81" s="13">
        <f ca="1">VLOOKUP(A81,Sheet4!$A$6:$J$152,5,0)</f>
        <v>1418</v>
      </c>
      <c r="O81" s="13">
        <v>1150</v>
      </c>
      <c r="P81" s="13">
        <v>1</v>
      </c>
      <c r="Q81" s="13">
        <f ca="1">VLOOKUP(A81,Sheet4!$A$6:$J$152,8,0)</f>
        <v>163</v>
      </c>
      <c r="R81" s="13">
        <f ca="1">VLOOKUP(A81,Sheet4!$A$6:$J$152,9,0)</f>
        <v>163</v>
      </c>
      <c r="S81" s="13">
        <f ca="1">VLOOKUP(A81,Sheet4!$A$6:$J$152,10,0)</f>
        <v>0</v>
      </c>
      <c r="T81" s="13"/>
      <c r="U81" s="13">
        <f t="shared" si="7"/>
        <v>7668</v>
      </c>
      <c r="V81" s="13"/>
    </row>
    <row r="82" spans="1:23" s="3" customFormat="1">
      <c r="A82" s="9" t="s">
        <v>118</v>
      </c>
      <c r="B82" s="22">
        <v>608005</v>
      </c>
      <c r="C82" s="13">
        <f t="shared" si="5"/>
        <v>20787</v>
      </c>
      <c r="D82" s="13">
        <f ca="1">VLOOKUP(A82,Sheet2!$A$6:$C$212,2,0)</f>
        <v>14850</v>
      </c>
      <c r="E82" s="13">
        <f ca="1">VLOOKUP(A82,Sheet2!$A$6:$C$212,3,0)</f>
        <v>5937</v>
      </c>
      <c r="F82" s="14">
        <v>1150</v>
      </c>
      <c r="G82" s="14">
        <v>1950</v>
      </c>
      <c r="H82" s="9">
        <v>1</v>
      </c>
      <c r="I82" s="13">
        <f t="shared" si="6"/>
        <v>2865</v>
      </c>
      <c r="J82" s="13">
        <f t="shared" si="8"/>
        <v>2865</v>
      </c>
      <c r="K82" s="13">
        <f t="shared" si="9"/>
        <v>0</v>
      </c>
      <c r="L82" s="13">
        <f ca="1">VLOOKUP(A82,Sheet4!$A$6:$J$152,3,0)</f>
        <v>9</v>
      </c>
      <c r="M82" s="13">
        <f ca="1">VLOOKUP(A82,Sheet4!$A$6:$J$152,4,0)</f>
        <v>278</v>
      </c>
      <c r="N82" s="13">
        <f ca="1">VLOOKUP(A82,Sheet4!$A$6:$J$152,5,0)</f>
        <v>622</v>
      </c>
      <c r="O82" s="13">
        <v>1150</v>
      </c>
      <c r="P82" s="13">
        <v>1</v>
      </c>
      <c r="Q82" s="13">
        <f ca="1">VLOOKUP(A82,Sheet4!$A$6:$J$152,8,0)</f>
        <v>72</v>
      </c>
      <c r="R82" s="13">
        <f ca="1">VLOOKUP(A82,Sheet4!$A$6:$J$152,9,0)</f>
        <v>72</v>
      </c>
      <c r="S82" s="13">
        <f ca="1">VLOOKUP(A82,Sheet4!$A$6:$J$152,10,0)</f>
        <v>0</v>
      </c>
      <c r="T82" s="13"/>
      <c r="U82" s="13">
        <f t="shared" si="7"/>
        <v>2937</v>
      </c>
      <c r="V82" s="13"/>
    </row>
    <row r="83" spans="1:23" s="3" customFormat="1">
      <c r="A83" s="9" t="s">
        <v>119</v>
      </c>
      <c r="B83" s="22">
        <v>608006</v>
      </c>
      <c r="C83" s="13">
        <f t="shared" si="5"/>
        <v>17917</v>
      </c>
      <c r="D83" s="13">
        <f ca="1">VLOOKUP(A83,Sheet2!$A$6:$C$212,2,0)</f>
        <v>12992</v>
      </c>
      <c r="E83" s="13">
        <f ca="1">VLOOKUP(A83,Sheet2!$A$6:$C$212,3,0)</f>
        <v>4925</v>
      </c>
      <c r="F83" s="14">
        <v>1150</v>
      </c>
      <c r="G83" s="14">
        <v>1950</v>
      </c>
      <c r="H83" s="9">
        <v>1</v>
      </c>
      <c r="I83" s="13">
        <f t="shared" si="6"/>
        <v>2454</v>
      </c>
      <c r="J83" s="13">
        <f t="shared" si="8"/>
        <v>2454</v>
      </c>
      <c r="K83" s="13">
        <f t="shared" si="9"/>
        <v>0</v>
      </c>
      <c r="L83" s="13">
        <f ca="1">VLOOKUP(A83,Sheet4!$A$6:$J$152,3,0)</f>
        <v>9</v>
      </c>
      <c r="M83" s="13">
        <f ca="1">VLOOKUP(A83,Sheet4!$A$6:$J$152,4,0)</f>
        <v>415</v>
      </c>
      <c r="N83" s="13">
        <f ca="1">VLOOKUP(A83,Sheet4!$A$6:$J$152,5,0)</f>
        <v>485</v>
      </c>
      <c r="O83" s="13">
        <v>1150</v>
      </c>
      <c r="P83" s="13">
        <v>1</v>
      </c>
      <c r="Q83" s="13">
        <f ca="1">VLOOKUP(A83,Sheet4!$A$6:$J$152,8,0)</f>
        <v>56</v>
      </c>
      <c r="R83" s="13">
        <f ca="1">VLOOKUP(A83,Sheet4!$A$6:$J$152,9,0)</f>
        <v>56</v>
      </c>
      <c r="S83" s="13">
        <f ca="1">VLOOKUP(A83,Sheet4!$A$6:$J$152,10,0)</f>
        <v>0</v>
      </c>
      <c r="T83" s="13"/>
      <c r="U83" s="13">
        <f t="shared" si="7"/>
        <v>2510</v>
      </c>
      <c r="V83" s="13"/>
    </row>
    <row r="84" spans="1:23">
      <c r="A84" s="10" t="s">
        <v>120</v>
      </c>
      <c r="B84" s="10"/>
      <c r="C84" s="11">
        <f t="shared" si="5"/>
        <v>41747</v>
      </c>
      <c r="D84" s="11">
        <f ca="1">VLOOKUP(A84,Sheet2!$A$6:$C$212,2,0)</f>
        <v>29403</v>
      </c>
      <c r="E84" s="11">
        <f ca="1">VLOOKUP(A84,Sheet2!$A$6:$C$212,3,0)</f>
        <v>12344</v>
      </c>
      <c r="F84" s="12">
        <v>1150</v>
      </c>
      <c r="G84" s="12">
        <v>1950</v>
      </c>
      <c r="H84" s="10">
        <v>1</v>
      </c>
      <c r="I84" s="11">
        <f t="shared" si="6"/>
        <v>5788</v>
      </c>
      <c r="J84" s="11">
        <f t="shared" si="8"/>
        <v>5788</v>
      </c>
      <c r="K84" s="11">
        <f t="shared" si="9"/>
        <v>0</v>
      </c>
      <c r="L84" s="11">
        <f ca="1">VLOOKUP(A84,Sheet4!$A$6:$J$152,3,0)</f>
        <v>53</v>
      </c>
      <c r="M84" s="11">
        <f ca="1">VLOOKUP(A84,Sheet4!$A$6:$J$152,4,0)</f>
        <v>1628</v>
      </c>
      <c r="N84" s="11">
        <f ca="1">VLOOKUP(A84,Sheet4!$A$6:$J$152,5,0)</f>
        <v>3672</v>
      </c>
      <c r="O84" s="11">
        <v>1150</v>
      </c>
      <c r="P84" s="10">
        <v>1</v>
      </c>
      <c r="Q84" s="11">
        <f ca="1">VLOOKUP(A84,Sheet4!$A$6:$J$152,8,0)</f>
        <v>422</v>
      </c>
      <c r="R84" s="11">
        <f ca="1">VLOOKUP(A84,Sheet4!$A$6:$J$152,9,0)</f>
        <v>422</v>
      </c>
      <c r="S84" s="11">
        <f ca="1">VLOOKUP(A84,Sheet4!$A$6:$J$152,10,0)</f>
        <v>0</v>
      </c>
      <c r="T84" s="11"/>
      <c r="U84" s="11">
        <f t="shared" si="7"/>
        <v>6210</v>
      </c>
      <c r="V84" s="11"/>
      <c r="W84">
        <v>1</v>
      </c>
    </row>
    <row r="85" spans="1:23" s="3" customFormat="1">
      <c r="A85" s="9" t="s">
        <v>120</v>
      </c>
      <c r="B85" s="22">
        <v>608007</v>
      </c>
      <c r="C85" s="13">
        <f t="shared" si="5"/>
        <v>41747</v>
      </c>
      <c r="D85" s="13">
        <f ca="1">VLOOKUP(A85,Sheet2!$A$6:$C$212,2,0)</f>
        <v>29403</v>
      </c>
      <c r="E85" s="13">
        <f ca="1">VLOOKUP(A85,Sheet2!$A$6:$C$212,3,0)</f>
        <v>12344</v>
      </c>
      <c r="F85" s="14">
        <v>1150</v>
      </c>
      <c r="G85" s="14">
        <v>1950</v>
      </c>
      <c r="H85" s="9">
        <v>1</v>
      </c>
      <c r="I85" s="13">
        <f t="shared" si="6"/>
        <v>5788</v>
      </c>
      <c r="J85" s="13">
        <f t="shared" si="8"/>
        <v>5788</v>
      </c>
      <c r="K85" s="13">
        <f t="shared" si="9"/>
        <v>0</v>
      </c>
      <c r="L85" s="13">
        <f ca="1">VLOOKUP(A85,Sheet4!$A$6:$J$152,3,0)</f>
        <v>53</v>
      </c>
      <c r="M85" s="13">
        <f ca="1">VLOOKUP(A85,Sheet4!$A$6:$J$152,4,0)</f>
        <v>1628</v>
      </c>
      <c r="N85" s="13">
        <f ca="1">VLOOKUP(A85,Sheet4!$A$6:$J$152,5,0)</f>
        <v>3672</v>
      </c>
      <c r="O85" s="13">
        <v>1150</v>
      </c>
      <c r="P85" s="13">
        <v>1</v>
      </c>
      <c r="Q85" s="13">
        <f ca="1">VLOOKUP(A85,Sheet4!$A$6:$J$152,8,0)</f>
        <v>422</v>
      </c>
      <c r="R85" s="13">
        <f ca="1">VLOOKUP(A85,Sheet4!$A$6:$J$152,9,0)</f>
        <v>422</v>
      </c>
      <c r="S85" s="13">
        <f ca="1">VLOOKUP(A85,Sheet4!$A$6:$J$152,10,0)</f>
        <v>0</v>
      </c>
      <c r="T85" s="13"/>
      <c r="U85" s="13">
        <f t="shared" si="7"/>
        <v>6210</v>
      </c>
      <c r="V85" s="13"/>
    </row>
    <row r="86" spans="1:23">
      <c r="A86" s="10" t="s">
        <v>121</v>
      </c>
      <c r="B86" s="10"/>
      <c r="C86" s="11">
        <f t="shared" si="5"/>
        <v>95309</v>
      </c>
      <c r="D86" s="11">
        <f ca="1">VLOOKUP(A86,Sheet2!$A$6:$C$212,2,0)</f>
        <v>68781</v>
      </c>
      <c r="E86" s="11">
        <f ca="1">VLOOKUP(A86,Sheet2!$A$6:$C$212,3,0)</f>
        <v>26528</v>
      </c>
      <c r="F86" s="12">
        <v>1150</v>
      </c>
      <c r="G86" s="12">
        <v>1950</v>
      </c>
      <c r="H86" s="10">
        <v>1</v>
      </c>
      <c r="I86" s="11">
        <f t="shared" si="6"/>
        <v>13083</v>
      </c>
      <c r="J86" s="11">
        <f t="shared" si="8"/>
        <v>13083</v>
      </c>
      <c r="K86" s="11">
        <f t="shared" si="9"/>
        <v>0</v>
      </c>
      <c r="L86" s="11">
        <f ca="1">VLOOKUP(A86,Sheet4!$A$6:$J$152,3,0)</f>
        <v>93</v>
      </c>
      <c r="M86" s="11">
        <f ca="1">VLOOKUP(A86,Sheet4!$A$6:$J$152,4,0)</f>
        <v>3242</v>
      </c>
      <c r="N86" s="11">
        <f ca="1">VLOOKUP(A86,Sheet4!$A$6:$J$152,5,0)</f>
        <v>6058</v>
      </c>
      <c r="O86" s="11">
        <v>1150</v>
      </c>
      <c r="P86" s="10">
        <v>1</v>
      </c>
      <c r="Q86" s="11">
        <f ca="1">VLOOKUP(A86,Sheet4!$A$6:$J$152,8,0)</f>
        <v>697</v>
      </c>
      <c r="R86" s="11">
        <f ca="1">VLOOKUP(A86,Sheet4!$A$6:$J$152,9,0)</f>
        <v>697</v>
      </c>
      <c r="S86" s="11">
        <f ca="1">VLOOKUP(A86,Sheet4!$A$6:$J$152,10,0)</f>
        <v>0</v>
      </c>
      <c r="T86" s="11"/>
      <c r="U86" s="11">
        <f t="shared" si="7"/>
        <v>13780</v>
      </c>
      <c r="V86" s="11"/>
      <c r="W86">
        <v>1</v>
      </c>
    </row>
    <row r="87" spans="1:23" s="3" customFormat="1">
      <c r="A87" s="9" t="s">
        <v>121</v>
      </c>
      <c r="B87" s="22">
        <v>608003</v>
      </c>
      <c r="C87" s="13">
        <f t="shared" si="5"/>
        <v>95309</v>
      </c>
      <c r="D87" s="13">
        <f ca="1">VLOOKUP(A87,Sheet2!$A$6:$C$212,2,0)</f>
        <v>68781</v>
      </c>
      <c r="E87" s="13">
        <f ca="1">VLOOKUP(A87,Sheet2!$A$6:$C$212,3,0)</f>
        <v>26528</v>
      </c>
      <c r="F87" s="14">
        <v>1150</v>
      </c>
      <c r="G87" s="14">
        <v>1950</v>
      </c>
      <c r="H87" s="9">
        <v>1</v>
      </c>
      <c r="I87" s="13">
        <f t="shared" si="6"/>
        <v>13083</v>
      </c>
      <c r="J87" s="13">
        <f t="shared" si="8"/>
        <v>13083</v>
      </c>
      <c r="K87" s="13">
        <f t="shared" si="9"/>
        <v>0</v>
      </c>
      <c r="L87" s="13">
        <f ca="1">VLOOKUP(A87,Sheet4!$A$6:$J$152,3,0)</f>
        <v>93</v>
      </c>
      <c r="M87" s="13">
        <f ca="1">VLOOKUP(A87,Sheet4!$A$6:$J$152,4,0)</f>
        <v>3242</v>
      </c>
      <c r="N87" s="13">
        <f ca="1">VLOOKUP(A87,Sheet4!$A$6:$J$152,5,0)</f>
        <v>6058</v>
      </c>
      <c r="O87" s="13">
        <v>1150</v>
      </c>
      <c r="P87" s="13">
        <v>1</v>
      </c>
      <c r="Q87" s="13">
        <f ca="1">VLOOKUP(A87,Sheet4!$A$6:$J$152,8,0)</f>
        <v>697</v>
      </c>
      <c r="R87" s="13">
        <f ca="1">VLOOKUP(A87,Sheet4!$A$6:$J$152,9,0)</f>
        <v>697</v>
      </c>
      <c r="S87" s="13">
        <f ca="1">VLOOKUP(A87,Sheet4!$A$6:$J$152,10,0)</f>
        <v>0</v>
      </c>
      <c r="T87" s="13"/>
      <c r="U87" s="13">
        <f t="shared" si="7"/>
        <v>13780</v>
      </c>
      <c r="V87" s="13"/>
    </row>
    <row r="88" spans="1:23">
      <c r="A88" s="10" t="s">
        <v>122</v>
      </c>
      <c r="B88" s="10"/>
      <c r="C88" s="11">
        <f t="shared" si="5"/>
        <v>59654</v>
      </c>
      <c r="D88" s="11">
        <f ca="1">VLOOKUP(A88,Sheet2!$A$6:$C$212,2,0)</f>
        <v>42990</v>
      </c>
      <c r="E88" s="11">
        <f ca="1">VLOOKUP(A88,Sheet2!$A$6:$C$212,3,0)</f>
        <v>16664</v>
      </c>
      <c r="F88" s="12">
        <v>1150</v>
      </c>
      <c r="G88" s="12">
        <v>1950</v>
      </c>
      <c r="H88" s="10">
        <v>1</v>
      </c>
      <c r="I88" s="11">
        <f t="shared" si="6"/>
        <v>8193</v>
      </c>
      <c r="J88" s="11">
        <f t="shared" si="8"/>
        <v>8193</v>
      </c>
      <c r="K88" s="11">
        <f t="shared" si="9"/>
        <v>0</v>
      </c>
      <c r="L88" s="11">
        <f ca="1">VLOOKUP(A88,Sheet4!$A$6:$J$152,3,0)</f>
        <v>98</v>
      </c>
      <c r="M88" s="11">
        <f ca="1">VLOOKUP(A88,Sheet4!$A$6:$J$152,4,0)</f>
        <v>3491</v>
      </c>
      <c r="N88" s="11">
        <f ca="1">VLOOKUP(A88,Sheet4!$A$6:$J$152,5,0)</f>
        <v>6309</v>
      </c>
      <c r="O88" s="11">
        <v>1150</v>
      </c>
      <c r="P88" s="10">
        <v>1</v>
      </c>
      <c r="Q88" s="11">
        <f ca="1">VLOOKUP(A88,Sheet4!$A$6:$J$152,8,0)</f>
        <v>726</v>
      </c>
      <c r="R88" s="11">
        <f ca="1">VLOOKUP(A88,Sheet4!$A$6:$J$152,9,0)</f>
        <v>726</v>
      </c>
      <c r="S88" s="11">
        <f ca="1">VLOOKUP(A88,Sheet4!$A$6:$J$152,10,0)</f>
        <v>0</v>
      </c>
      <c r="T88" s="11"/>
      <c r="U88" s="11">
        <f t="shared" si="7"/>
        <v>8919</v>
      </c>
      <c r="V88" s="11"/>
      <c r="W88">
        <v>1</v>
      </c>
    </row>
    <row r="89" spans="1:23" s="3" customFormat="1">
      <c r="A89" s="9" t="s">
        <v>122</v>
      </c>
      <c r="B89" s="22">
        <v>608008</v>
      </c>
      <c r="C89" s="13">
        <f t="shared" si="5"/>
        <v>59654</v>
      </c>
      <c r="D89" s="13">
        <f ca="1">VLOOKUP(A89,Sheet2!$A$6:$C$212,2,0)</f>
        <v>42990</v>
      </c>
      <c r="E89" s="13">
        <f ca="1">VLOOKUP(A89,Sheet2!$A$6:$C$212,3,0)</f>
        <v>16664</v>
      </c>
      <c r="F89" s="14">
        <v>1150</v>
      </c>
      <c r="G89" s="14">
        <v>1950</v>
      </c>
      <c r="H89" s="9">
        <v>1</v>
      </c>
      <c r="I89" s="13">
        <f t="shared" si="6"/>
        <v>8193</v>
      </c>
      <c r="J89" s="13">
        <f t="shared" si="8"/>
        <v>8193</v>
      </c>
      <c r="K89" s="13">
        <f t="shared" si="9"/>
        <v>0</v>
      </c>
      <c r="L89" s="13">
        <f ca="1">VLOOKUP(A89,Sheet4!$A$6:$J$152,3,0)</f>
        <v>98</v>
      </c>
      <c r="M89" s="13">
        <f ca="1">VLOOKUP(A89,Sheet4!$A$6:$J$152,4,0)</f>
        <v>3491</v>
      </c>
      <c r="N89" s="13">
        <f ca="1">VLOOKUP(A89,Sheet4!$A$6:$J$152,5,0)</f>
        <v>6309</v>
      </c>
      <c r="O89" s="13">
        <v>1150</v>
      </c>
      <c r="P89" s="13">
        <v>1</v>
      </c>
      <c r="Q89" s="13">
        <f ca="1">VLOOKUP(A89,Sheet4!$A$6:$J$152,8,0)</f>
        <v>726</v>
      </c>
      <c r="R89" s="13">
        <f ca="1">VLOOKUP(A89,Sheet4!$A$6:$J$152,9,0)</f>
        <v>726</v>
      </c>
      <c r="S89" s="13">
        <f ca="1">VLOOKUP(A89,Sheet4!$A$6:$J$152,10,0)</f>
        <v>0</v>
      </c>
      <c r="T89" s="13"/>
      <c r="U89" s="13">
        <f t="shared" si="7"/>
        <v>8919</v>
      </c>
      <c r="V89" s="13"/>
    </row>
    <row r="90" spans="1:23">
      <c r="A90" s="10" t="s">
        <v>123</v>
      </c>
      <c r="B90" s="10"/>
      <c r="C90" s="11">
        <f t="shared" si="5"/>
        <v>141421</v>
      </c>
      <c r="D90" s="11">
        <f ca="1">VLOOKUP(A90,Sheet2!$A$6:$C$212,2,0)</f>
        <v>97203</v>
      </c>
      <c r="E90" s="11">
        <f ca="1">VLOOKUP(A90,Sheet2!$A$6:$C$212,3,0)</f>
        <v>44218</v>
      </c>
      <c r="F90" s="12">
        <v>1150</v>
      </c>
      <c r="G90" s="12">
        <v>1950</v>
      </c>
      <c r="H90" s="10">
        <v>1</v>
      </c>
      <c r="I90" s="11">
        <f t="shared" si="6"/>
        <v>19801</v>
      </c>
      <c r="J90" s="11">
        <f t="shared" si="8"/>
        <v>19801</v>
      </c>
      <c r="K90" s="11">
        <f t="shared" si="9"/>
        <v>0</v>
      </c>
      <c r="L90" s="11">
        <f ca="1">VLOOKUP(A90,Sheet4!$A$6:$J$152,3,0)</f>
        <v>208</v>
      </c>
      <c r="M90" s="11">
        <f ca="1">VLOOKUP(A90,Sheet4!$A$6:$J$152,4,0)</f>
        <v>8418</v>
      </c>
      <c r="N90" s="11">
        <f ca="1">VLOOKUP(A90,Sheet4!$A$6:$J$152,5,0)</f>
        <v>12382</v>
      </c>
      <c r="O90" s="11">
        <v>1150</v>
      </c>
      <c r="P90" s="10">
        <v>1</v>
      </c>
      <c r="Q90" s="11">
        <f ca="1">VLOOKUP(A90,Sheet4!$A$6:$J$152,8,0)</f>
        <v>1424</v>
      </c>
      <c r="R90" s="11">
        <f ca="1">VLOOKUP(A90,Sheet4!$A$6:$J$152,9,0)</f>
        <v>1424</v>
      </c>
      <c r="S90" s="11">
        <f ca="1">VLOOKUP(A90,Sheet4!$A$6:$J$152,10,0)</f>
        <v>0</v>
      </c>
      <c r="T90" s="11"/>
      <c r="U90" s="11">
        <f t="shared" si="7"/>
        <v>21225</v>
      </c>
      <c r="V90" s="11"/>
      <c r="W90">
        <v>1</v>
      </c>
    </row>
    <row r="91" spans="1:23" s="3" customFormat="1">
      <c r="A91" s="9" t="s">
        <v>123</v>
      </c>
      <c r="B91" s="22">
        <v>608009</v>
      </c>
      <c r="C91" s="13">
        <f t="shared" si="5"/>
        <v>141421</v>
      </c>
      <c r="D91" s="13">
        <f ca="1">VLOOKUP(A91,Sheet2!$A$6:$C$212,2,0)</f>
        <v>97203</v>
      </c>
      <c r="E91" s="13">
        <f ca="1">VLOOKUP(A91,Sheet2!$A$6:$C$212,3,0)</f>
        <v>44218</v>
      </c>
      <c r="F91" s="14">
        <v>1150</v>
      </c>
      <c r="G91" s="14">
        <v>1950</v>
      </c>
      <c r="H91" s="9">
        <v>1</v>
      </c>
      <c r="I91" s="13">
        <f t="shared" si="6"/>
        <v>19801</v>
      </c>
      <c r="J91" s="13">
        <f t="shared" si="8"/>
        <v>19801</v>
      </c>
      <c r="K91" s="13">
        <f t="shared" si="9"/>
        <v>0</v>
      </c>
      <c r="L91" s="13">
        <f ca="1">VLOOKUP(A91,Sheet4!$A$6:$J$152,3,0)</f>
        <v>208</v>
      </c>
      <c r="M91" s="13">
        <f ca="1">VLOOKUP(A91,Sheet4!$A$6:$J$152,4,0)</f>
        <v>8418</v>
      </c>
      <c r="N91" s="13">
        <f ca="1">VLOOKUP(A91,Sheet4!$A$6:$J$152,5,0)</f>
        <v>12382</v>
      </c>
      <c r="O91" s="13">
        <v>1150</v>
      </c>
      <c r="P91" s="13">
        <v>1</v>
      </c>
      <c r="Q91" s="13">
        <f ca="1">VLOOKUP(A91,Sheet4!$A$6:$J$152,8,0)</f>
        <v>1424</v>
      </c>
      <c r="R91" s="13">
        <f ca="1">VLOOKUP(A91,Sheet4!$A$6:$J$152,9,0)</f>
        <v>1424</v>
      </c>
      <c r="S91" s="13">
        <f ca="1">VLOOKUP(A91,Sheet4!$A$6:$J$152,10,0)</f>
        <v>0</v>
      </c>
      <c r="T91" s="13"/>
      <c r="U91" s="13">
        <f t="shared" si="7"/>
        <v>21225</v>
      </c>
      <c r="V91" s="13"/>
    </row>
    <row r="92" spans="1:23">
      <c r="A92" s="10" t="s">
        <v>124</v>
      </c>
      <c r="B92" s="10"/>
      <c r="C92" s="11">
        <f t="shared" si="5"/>
        <v>590121</v>
      </c>
      <c r="D92" s="11">
        <f ca="1">SUM(D93:D97)</f>
        <v>436076</v>
      </c>
      <c r="E92" s="11">
        <f ca="1">SUM(E93:E97)</f>
        <v>154045</v>
      </c>
      <c r="F92" s="12">
        <v>1150</v>
      </c>
      <c r="G92" s="12">
        <v>1950</v>
      </c>
      <c r="H92" s="10" t="s">
        <v>49</v>
      </c>
      <c r="I92" s="11">
        <f t="shared" si="6"/>
        <v>80188</v>
      </c>
      <c r="J92" s="11">
        <f>SUM(J93:J97)</f>
        <v>61523</v>
      </c>
      <c r="K92" s="11">
        <f t="shared" si="9"/>
        <v>18665</v>
      </c>
      <c r="L92" s="11">
        <f ca="1">VLOOKUP(A92,Sheet4!$A$6:$J$152,3,0)</f>
        <v>235</v>
      </c>
      <c r="M92" s="11">
        <f ca="1">VLOOKUP(A92,Sheet4!$A$6:$J$152,4,0)</f>
        <v>9132</v>
      </c>
      <c r="N92" s="11">
        <f ca="1">VLOOKUP(A92,Sheet4!$A$6:$J$152,5,0)</f>
        <v>14368</v>
      </c>
      <c r="O92" s="11">
        <v>1150</v>
      </c>
      <c r="P92" s="10" t="s">
        <v>49</v>
      </c>
      <c r="Q92" s="11">
        <f ca="1">VLOOKUP(A92,Sheet4!$A$6:$J$152,8,0)</f>
        <v>1652</v>
      </c>
      <c r="R92" s="11">
        <f ca="1">VLOOKUP(A92,Sheet4!$A$6:$J$152,9,0)</f>
        <v>1369</v>
      </c>
      <c r="S92" s="11">
        <f ca="1">VLOOKUP(A92,Sheet4!$A$6:$J$152,10,0)</f>
        <v>283</v>
      </c>
      <c r="T92" s="11"/>
      <c r="U92" s="11">
        <f t="shared" si="7"/>
        <v>62892</v>
      </c>
      <c r="V92" s="11"/>
      <c r="W92">
        <v>1</v>
      </c>
    </row>
    <row r="93" spans="1:23" s="3" customFormat="1">
      <c r="A93" s="19" t="s">
        <v>125</v>
      </c>
      <c r="B93" s="22">
        <v>609001</v>
      </c>
      <c r="C93" s="13">
        <f t="shared" si="5"/>
        <v>0</v>
      </c>
      <c r="D93" s="13">
        <f ca="1">VLOOKUP(A93,Sheet2!$A$6:$C$212,2,0)</f>
        <v>0</v>
      </c>
      <c r="E93" s="13">
        <f ca="1">VLOOKUP(A93,Sheet2!$A$6:$C$212,3,0)</f>
        <v>0</v>
      </c>
      <c r="F93" s="14">
        <v>1150</v>
      </c>
      <c r="G93" s="14">
        <v>1950</v>
      </c>
      <c r="H93" s="9">
        <v>0.6</v>
      </c>
      <c r="I93" s="13">
        <f t="shared" si="6"/>
        <v>0</v>
      </c>
      <c r="J93" s="13">
        <f t="shared" si="8"/>
        <v>0</v>
      </c>
      <c r="K93" s="13">
        <f t="shared" si="9"/>
        <v>0</v>
      </c>
      <c r="L93" s="13">
        <v>0</v>
      </c>
      <c r="M93" s="13">
        <v>0</v>
      </c>
      <c r="N93" s="13">
        <v>0</v>
      </c>
      <c r="O93" s="13">
        <v>1150</v>
      </c>
      <c r="P93" s="13">
        <v>0.6</v>
      </c>
      <c r="Q93" s="13">
        <v>0</v>
      </c>
      <c r="R93" s="13">
        <v>0</v>
      </c>
      <c r="S93" s="13">
        <v>0</v>
      </c>
      <c r="T93" s="13"/>
      <c r="U93" s="13">
        <f t="shared" si="7"/>
        <v>0</v>
      </c>
      <c r="V93" s="13"/>
    </row>
    <row r="94" spans="1:23" s="3" customFormat="1">
      <c r="A94" s="9" t="s">
        <v>126</v>
      </c>
      <c r="B94" s="22">
        <v>609002</v>
      </c>
      <c r="C94" s="13">
        <f t="shared" si="5"/>
        <v>244345</v>
      </c>
      <c r="D94" s="13">
        <f ca="1">VLOOKUP(A94,Sheet2!$A$6:$C$212,2,0)</f>
        <v>184616</v>
      </c>
      <c r="E94" s="13">
        <f ca="1">VLOOKUP(A94,Sheet2!$A$6:$C$212,3,0)</f>
        <v>59729</v>
      </c>
      <c r="F94" s="14">
        <v>1150</v>
      </c>
      <c r="G94" s="14">
        <v>1950</v>
      </c>
      <c r="H94" s="9">
        <v>0.6</v>
      </c>
      <c r="I94" s="13">
        <f t="shared" si="6"/>
        <v>32878</v>
      </c>
      <c r="J94" s="13">
        <f t="shared" si="8"/>
        <v>19727</v>
      </c>
      <c r="K94" s="13">
        <f t="shared" si="9"/>
        <v>13151</v>
      </c>
      <c r="L94" s="13">
        <f ca="1">VLOOKUP(A94,Sheet4!$A$6:$J$152,3,0)</f>
        <v>54</v>
      </c>
      <c r="M94" s="13">
        <f ca="1">VLOOKUP(A94,Sheet4!$A$6:$J$152,4,0)</f>
        <v>1848</v>
      </c>
      <c r="N94" s="13">
        <f ca="1">VLOOKUP(A94,Sheet4!$A$6:$J$152,5,0)</f>
        <v>3552</v>
      </c>
      <c r="O94" s="13">
        <v>1150</v>
      </c>
      <c r="P94" s="13">
        <v>0.6</v>
      </c>
      <c r="Q94" s="13">
        <f ca="1">VLOOKUP(A94,Sheet4!$A$6:$J$152,8,0)</f>
        <v>408</v>
      </c>
      <c r="R94" s="13">
        <f ca="1">VLOOKUP(A94,Sheet4!$A$6:$J$152,9,0)</f>
        <v>245</v>
      </c>
      <c r="S94" s="13">
        <f ca="1">VLOOKUP(A94,Sheet4!$A$6:$J$152,10,0)</f>
        <v>163</v>
      </c>
      <c r="T94" s="13"/>
      <c r="U94" s="13">
        <f t="shared" si="7"/>
        <v>19972</v>
      </c>
      <c r="V94" s="13" t="s">
        <v>127</v>
      </c>
    </row>
    <row r="95" spans="1:23" s="3" customFormat="1">
      <c r="A95" s="9" t="s">
        <v>128</v>
      </c>
      <c r="B95" s="22">
        <v>609003</v>
      </c>
      <c r="C95" s="13">
        <f t="shared" si="5"/>
        <v>161966</v>
      </c>
      <c r="D95" s="13">
        <f ca="1">VLOOKUP(A95,Sheet2!$A$6:$C$212,2,0)</f>
        <v>116017</v>
      </c>
      <c r="E95" s="13">
        <f ca="1">VLOOKUP(A95,Sheet2!$A$6:$C$212,3,0)</f>
        <v>45949</v>
      </c>
      <c r="F95" s="14">
        <v>1150</v>
      </c>
      <c r="G95" s="14">
        <v>1950</v>
      </c>
      <c r="H95" s="9">
        <v>0.8</v>
      </c>
      <c r="I95" s="13">
        <f t="shared" si="6"/>
        <v>22302</v>
      </c>
      <c r="J95" s="13">
        <f t="shared" si="8"/>
        <v>17842</v>
      </c>
      <c r="K95" s="13">
        <f t="shared" si="9"/>
        <v>4460</v>
      </c>
      <c r="L95" s="13">
        <f ca="1">VLOOKUP(A95,Sheet4!$A$6:$J$152,3,0)</f>
        <v>18</v>
      </c>
      <c r="M95" s="13">
        <f ca="1">VLOOKUP(A95,Sheet4!$A$6:$J$152,4,0)</f>
        <v>767</v>
      </c>
      <c r="N95" s="13">
        <f ca="1">VLOOKUP(A95,Sheet4!$A$6:$J$152,5,0)</f>
        <v>1033</v>
      </c>
      <c r="O95" s="13">
        <v>1150</v>
      </c>
      <c r="P95" s="13">
        <v>0.8</v>
      </c>
      <c r="Q95" s="13">
        <f ca="1">VLOOKUP(A95,Sheet4!$A$6:$J$152,8,0)</f>
        <v>119</v>
      </c>
      <c r="R95" s="13">
        <f ca="1">VLOOKUP(A95,Sheet4!$A$6:$J$152,9,0)</f>
        <v>95</v>
      </c>
      <c r="S95" s="13">
        <f ca="1">VLOOKUP(A95,Sheet4!$A$6:$J$152,10,0)</f>
        <v>24</v>
      </c>
      <c r="T95" s="13"/>
      <c r="U95" s="13">
        <f t="shared" si="7"/>
        <v>17937</v>
      </c>
      <c r="V95" s="13" t="s">
        <v>129</v>
      </c>
    </row>
    <row r="96" spans="1:23" s="3" customFormat="1">
      <c r="A96" s="9" t="s">
        <v>130</v>
      </c>
      <c r="B96" s="22">
        <v>609004</v>
      </c>
      <c r="C96" s="13">
        <f t="shared" si="5"/>
        <v>144680</v>
      </c>
      <c r="D96" s="13">
        <f ca="1">VLOOKUP(A96,Sheet2!$A$6:$C$212,2,0)</f>
        <v>105933</v>
      </c>
      <c r="E96" s="13">
        <f ca="1">VLOOKUP(A96,Sheet2!$A$6:$C$212,3,0)</f>
        <v>38747</v>
      </c>
      <c r="F96" s="14">
        <v>1150</v>
      </c>
      <c r="G96" s="14">
        <v>1950</v>
      </c>
      <c r="H96" s="9">
        <v>1</v>
      </c>
      <c r="I96" s="13">
        <f t="shared" si="6"/>
        <v>19738</v>
      </c>
      <c r="J96" s="13">
        <f t="shared" si="8"/>
        <v>19738</v>
      </c>
      <c r="K96" s="13">
        <f t="shared" si="9"/>
        <v>0</v>
      </c>
      <c r="L96" s="13">
        <f ca="1">VLOOKUP(A96,Sheet4!$A$6:$J$152,3,0)</f>
        <v>99</v>
      </c>
      <c r="M96" s="13">
        <f ca="1">VLOOKUP(A96,Sheet4!$A$6:$J$152,4,0)</f>
        <v>4279</v>
      </c>
      <c r="N96" s="13">
        <f ca="1">VLOOKUP(A96,Sheet4!$A$6:$J$152,5,0)</f>
        <v>5621</v>
      </c>
      <c r="O96" s="13">
        <v>1150</v>
      </c>
      <c r="P96" s="13">
        <v>1</v>
      </c>
      <c r="Q96" s="13">
        <f ca="1">VLOOKUP(A96,Sheet4!$A$6:$J$152,8,0)</f>
        <v>646</v>
      </c>
      <c r="R96" s="13">
        <f ca="1">VLOOKUP(A96,Sheet4!$A$6:$J$152,9,0)</f>
        <v>646</v>
      </c>
      <c r="S96" s="13">
        <f ca="1">VLOOKUP(A96,Sheet4!$A$6:$J$152,10,0)</f>
        <v>0</v>
      </c>
      <c r="T96" s="13"/>
      <c r="U96" s="13">
        <f t="shared" si="7"/>
        <v>20384</v>
      </c>
      <c r="V96" s="13" t="s">
        <v>232</v>
      </c>
    </row>
    <row r="97" spans="1:23" s="3" customFormat="1">
      <c r="A97" s="9" t="s">
        <v>131</v>
      </c>
      <c r="B97" s="22">
        <v>609006</v>
      </c>
      <c r="C97" s="13">
        <f t="shared" si="5"/>
        <v>39130</v>
      </c>
      <c r="D97" s="13">
        <f ca="1">VLOOKUP(A97,Sheet2!$A$6:$C$212,2,0)</f>
        <v>29510</v>
      </c>
      <c r="E97" s="13">
        <f ca="1">VLOOKUP(A97,Sheet2!$A$6:$C$212,3,0)</f>
        <v>9620</v>
      </c>
      <c r="F97" s="14">
        <v>1150</v>
      </c>
      <c r="G97" s="14">
        <v>1950</v>
      </c>
      <c r="H97" s="9">
        <v>0.8</v>
      </c>
      <c r="I97" s="13">
        <f t="shared" si="6"/>
        <v>5270</v>
      </c>
      <c r="J97" s="13">
        <f t="shared" si="8"/>
        <v>4216</v>
      </c>
      <c r="K97" s="13">
        <f t="shared" si="9"/>
        <v>1054</v>
      </c>
      <c r="L97" s="13">
        <f ca="1">VLOOKUP(A97,Sheet4!$A$6:$J$152,3,0)</f>
        <v>64</v>
      </c>
      <c r="M97" s="13">
        <f ca="1">VLOOKUP(A97,Sheet4!$A$6:$J$152,4,0)</f>
        <v>2238</v>
      </c>
      <c r="N97" s="13">
        <f ca="1">VLOOKUP(A97,Sheet4!$A$6:$J$152,5,0)</f>
        <v>4162</v>
      </c>
      <c r="O97" s="13">
        <v>1150</v>
      </c>
      <c r="P97" s="13">
        <v>0.8</v>
      </c>
      <c r="Q97" s="13">
        <f ca="1">VLOOKUP(A97,Sheet4!$A$6:$J$152,8,0)</f>
        <v>479</v>
      </c>
      <c r="R97" s="13">
        <f ca="1">VLOOKUP(A97,Sheet4!$A$6:$J$152,9,0)</f>
        <v>383</v>
      </c>
      <c r="S97" s="13">
        <f ca="1">VLOOKUP(A97,Sheet4!$A$6:$J$152,10,0)</f>
        <v>96</v>
      </c>
      <c r="T97" s="13"/>
      <c r="U97" s="13">
        <f t="shared" si="7"/>
        <v>4599</v>
      </c>
      <c r="V97" s="13"/>
    </row>
    <row r="98" spans="1:23">
      <c r="A98" s="10" t="s">
        <v>132</v>
      </c>
      <c r="B98" s="10"/>
      <c r="C98" s="11">
        <f t="shared" si="5"/>
        <v>163819</v>
      </c>
      <c r="D98" s="11">
        <f ca="1">VLOOKUP(A98,Sheet2!$A$6:$C$212,2,0)</f>
        <v>120909</v>
      </c>
      <c r="E98" s="11">
        <f ca="1">VLOOKUP(A98,Sheet2!$A$6:$C$212,3,0)</f>
        <v>42910</v>
      </c>
      <c r="F98" s="12">
        <v>1150</v>
      </c>
      <c r="G98" s="12">
        <v>1950</v>
      </c>
      <c r="H98" s="10">
        <v>0.8</v>
      </c>
      <c r="I98" s="11">
        <f t="shared" si="6"/>
        <v>22272</v>
      </c>
      <c r="J98" s="11">
        <f t="shared" si="8"/>
        <v>17818</v>
      </c>
      <c r="K98" s="11">
        <f t="shared" si="9"/>
        <v>4454</v>
      </c>
      <c r="L98" s="11">
        <f ca="1">VLOOKUP(A98,Sheet4!$A$6:$J$152,3,0)</f>
        <v>43</v>
      </c>
      <c r="M98" s="11">
        <f ca="1">VLOOKUP(A98,Sheet4!$A$6:$J$152,4,0)</f>
        <v>2131</v>
      </c>
      <c r="N98" s="11">
        <f ca="1">VLOOKUP(A98,Sheet4!$A$6:$J$152,5,0)</f>
        <v>2169</v>
      </c>
      <c r="O98" s="11">
        <v>1150</v>
      </c>
      <c r="P98" s="10">
        <v>0.8</v>
      </c>
      <c r="Q98" s="11">
        <f ca="1">VLOOKUP(A98,Sheet4!$A$6:$J$152,8,0)</f>
        <v>249</v>
      </c>
      <c r="R98" s="11">
        <f ca="1">VLOOKUP(A98,Sheet4!$A$6:$J$152,9,0)</f>
        <v>200</v>
      </c>
      <c r="S98" s="11">
        <f ca="1">VLOOKUP(A98,Sheet4!$A$6:$J$152,10,0)</f>
        <v>49</v>
      </c>
      <c r="T98" s="11"/>
      <c r="U98" s="11">
        <f t="shared" si="7"/>
        <v>18018</v>
      </c>
      <c r="V98" s="11"/>
      <c r="W98">
        <v>1</v>
      </c>
    </row>
    <row r="99" spans="1:23" s="3" customFormat="1">
      <c r="A99" s="9" t="s">
        <v>132</v>
      </c>
      <c r="B99" s="22">
        <v>609005</v>
      </c>
      <c r="C99" s="13">
        <f t="shared" si="5"/>
        <v>163819</v>
      </c>
      <c r="D99" s="13">
        <f ca="1">VLOOKUP(A99,Sheet2!$A$6:$C$212,2,0)</f>
        <v>120909</v>
      </c>
      <c r="E99" s="13">
        <f ca="1">VLOOKUP(A99,Sheet2!$A$6:$C$212,3,0)</f>
        <v>42910</v>
      </c>
      <c r="F99" s="14">
        <v>1150</v>
      </c>
      <c r="G99" s="14">
        <v>1950</v>
      </c>
      <c r="H99" s="9">
        <v>0.8</v>
      </c>
      <c r="I99" s="13">
        <f t="shared" si="6"/>
        <v>22272</v>
      </c>
      <c r="J99" s="13">
        <f t="shared" si="8"/>
        <v>17818</v>
      </c>
      <c r="K99" s="13">
        <f t="shared" si="9"/>
        <v>4454</v>
      </c>
      <c r="L99" s="13">
        <f ca="1">VLOOKUP(A99,Sheet4!$A$6:$J$152,3,0)</f>
        <v>43</v>
      </c>
      <c r="M99" s="13">
        <f ca="1">VLOOKUP(A99,Sheet4!$A$6:$J$152,4,0)</f>
        <v>2131</v>
      </c>
      <c r="N99" s="13">
        <f ca="1">VLOOKUP(A99,Sheet4!$A$6:$J$152,5,0)</f>
        <v>2169</v>
      </c>
      <c r="O99" s="13">
        <v>1150</v>
      </c>
      <c r="P99" s="13">
        <v>0.8</v>
      </c>
      <c r="Q99" s="13">
        <f ca="1">VLOOKUP(A99,Sheet4!$A$6:$J$152,8,0)</f>
        <v>249</v>
      </c>
      <c r="R99" s="13">
        <f ca="1">VLOOKUP(A99,Sheet4!$A$6:$J$152,9,0)</f>
        <v>200</v>
      </c>
      <c r="S99" s="13">
        <f ca="1">VLOOKUP(A99,Sheet4!$A$6:$J$152,10,0)</f>
        <v>49</v>
      </c>
      <c r="T99" s="13"/>
      <c r="U99" s="13">
        <f t="shared" si="7"/>
        <v>18018</v>
      </c>
      <c r="V99" s="13"/>
    </row>
    <row r="100" spans="1:23">
      <c r="A100" s="10" t="s">
        <v>133</v>
      </c>
      <c r="B100" s="10"/>
      <c r="C100" s="11">
        <f t="shared" si="5"/>
        <v>47954</v>
      </c>
      <c r="D100" s="11">
        <f ca="1">SUM(D101:D102)</f>
        <v>33141</v>
      </c>
      <c r="E100" s="11">
        <f ca="1">SUM(E101:E102)</f>
        <v>14813</v>
      </c>
      <c r="F100" s="12">
        <v>1150</v>
      </c>
      <c r="G100" s="12">
        <v>1950</v>
      </c>
      <c r="H100" s="10" t="s">
        <v>49</v>
      </c>
      <c r="I100" s="11">
        <f t="shared" si="6"/>
        <v>6700</v>
      </c>
      <c r="J100" s="11">
        <f>SUM(J101:J102)</f>
        <v>6256</v>
      </c>
      <c r="K100" s="11">
        <f>SUM(K101:K102)</f>
        <v>444</v>
      </c>
      <c r="L100" s="11">
        <f ca="1">VLOOKUP(A100,Sheet4!$A$6:$J$152,3,0)</f>
        <v>27</v>
      </c>
      <c r="M100" s="11">
        <f ca="1">VLOOKUP(A100,Sheet4!$A$6:$J$152,4,0)</f>
        <v>778</v>
      </c>
      <c r="N100" s="11">
        <f ca="1">VLOOKUP(A100,Sheet4!$A$6:$J$152,5,0)</f>
        <v>1922</v>
      </c>
      <c r="O100" s="11">
        <v>1150</v>
      </c>
      <c r="P100" s="10" t="s">
        <v>49</v>
      </c>
      <c r="Q100" s="11">
        <f ca="1">VLOOKUP(A100,Sheet4!$A$6:$J$152,8,0)</f>
        <v>221</v>
      </c>
      <c r="R100" s="11">
        <f ca="1">VLOOKUP(A100,Sheet4!$A$6:$J$152,9,0)</f>
        <v>221</v>
      </c>
      <c r="S100" s="11">
        <f ca="1">VLOOKUP(A100,Sheet4!$A$6:$J$152,10,0)</f>
        <v>0</v>
      </c>
      <c r="T100" s="11">
        <v>-29</v>
      </c>
      <c r="U100" s="11">
        <f t="shared" si="7"/>
        <v>6448</v>
      </c>
      <c r="V100" s="11"/>
      <c r="W100">
        <v>1</v>
      </c>
    </row>
    <row r="101" spans="1:23" s="3" customFormat="1">
      <c r="A101" s="19" t="s">
        <v>134</v>
      </c>
      <c r="B101" s="22">
        <v>610001</v>
      </c>
      <c r="C101" s="13">
        <f t="shared" si="5"/>
        <v>7502</v>
      </c>
      <c r="D101" s="13">
        <f ca="1">VLOOKUP(A101,Sheet2!$A$6:$C$212,2,0)</f>
        <v>4400</v>
      </c>
      <c r="E101" s="13">
        <f ca="1">VLOOKUP(A101,Sheet2!$A$6:$C$212,3,0)</f>
        <v>3102</v>
      </c>
      <c r="F101" s="14">
        <v>1150</v>
      </c>
      <c r="G101" s="14">
        <v>1950</v>
      </c>
      <c r="H101" s="9">
        <v>0.6</v>
      </c>
      <c r="I101" s="13">
        <f t="shared" si="6"/>
        <v>1111</v>
      </c>
      <c r="J101" s="13">
        <f t="shared" si="8"/>
        <v>667</v>
      </c>
      <c r="K101" s="13">
        <f t="shared" si="9"/>
        <v>444</v>
      </c>
      <c r="L101" s="13">
        <v>0</v>
      </c>
      <c r="M101" s="13">
        <v>0</v>
      </c>
      <c r="N101" s="13">
        <v>0</v>
      </c>
      <c r="O101" s="13">
        <v>1150</v>
      </c>
      <c r="P101" s="13">
        <v>0.6</v>
      </c>
      <c r="Q101" s="13">
        <v>0</v>
      </c>
      <c r="R101" s="13">
        <v>0</v>
      </c>
      <c r="S101" s="13">
        <v>0</v>
      </c>
      <c r="T101" s="13">
        <v>-29</v>
      </c>
      <c r="U101" s="13">
        <f t="shared" si="7"/>
        <v>638</v>
      </c>
      <c r="V101" s="13"/>
    </row>
    <row r="102" spans="1:23" s="3" customFormat="1">
      <c r="A102" s="9" t="s">
        <v>135</v>
      </c>
      <c r="B102" s="22">
        <v>610002</v>
      </c>
      <c r="C102" s="13">
        <f t="shared" si="5"/>
        <v>40452</v>
      </c>
      <c r="D102" s="13">
        <f ca="1">VLOOKUP(A102,Sheet2!$A$6:$C$212,2,0)</f>
        <v>28741</v>
      </c>
      <c r="E102" s="13">
        <f ca="1">VLOOKUP(A102,Sheet2!$A$6:$C$212,3,0)</f>
        <v>11711</v>
      </c>
      <c r="F102" s="14">
        <v>1150</v>
      </c>
      <c r="G102" s="14">
        <v>1950</v>
      </c>
      <c r="H102" s="9">
        <v>1</v>
      </c>
      <c r="I102" s="13">
        <f t="shared" si="6"/>
        <v>5589</v>
      </c>
      <c r="J102" s="13">
        <f t="shared" si="8"/>
        <v>5589</v>
      </c>
      <c r="K102" s="13">
        <f t="shared" si="9"/>
        <v>0</v>
      </c>
      <c r="L102" s="13">
        <v>0</v>
      </c>
      <c r="M102" s="13">
        <v>0</v>
      </c>
      <c r="N102" s="13">
        <v>0</v>
      </c>
      <c r="O102" s="13">
        <v>1150</v>
      </c>
      <c r="P102" s="13">
        <v>1</v>
      </c>
      <c r="Q102" s="13">
        <v>0</v>
      </c>
      <c r="R102" s="13">
        <v>0</v>
      </c>
      <c r="S102" s="13">
        <v>0</v>
      </c>
      <c r="T102" s="13"/>
      <c r="U102" s="13">
        <f t="shared" si="7"/>
        <v>5589</v>
      </c>
      <c r="V102" s="13" t="s">
        <v>233</v>
      </c>
    </row>
    <row r="103" spans="1:23">
      <c r="A103" s="10" t="s">
        <v>136</v>
      </c>
      <c r="B103" s="10"/>
      <c r="C103" s="11">
        <f t="shared" si="5"/>
        <v>111361</v>
      </c>
      <c r="D103" s="11">
        <f ca="1">VLOOKUP(A103,Sheet2!$A$6:$C$212,2,0)</f>
        <v>80671</v>
      </c>
      <c r="E103" s="11">
        <f ca="1">VLOOKUP(A103,Sheet2!$A$6:$C$212,3,0)</f>
        <v>30690</v>
      </c>
      <c r="F103" s="12">
        <v>1150</v>
      </c>
      <c r="G103" s="12">
        <v>1950</v>
      </c>
      <c r="H103" s="10">
        <v>1</v>
      </c>
      <c r="I103" s="11">
        <f t="shared" si="6"/>
        <v>15262</v>
      </c>
      <c r="J103" s="11">
        <f t="shared" si="8"/>
        <v>15262</v>
      </c>
      <c r="K103" s="11">
        <f t="shared" si="9"/>
        <v>0</v>
      </c>
      <c r="L103" s="11">
        <f ca="1">VLOOKUP(A103,Sheet4!$A$6:$J$152,3,0)</f>
        <v>78</v>
      </c>
      <c r="M103" s="11">
        <f ca="1">VLOOKUP(A103,Sheet4!$A$6:$J$152,4,0)</f>
        <v>3280</v>
      </c>
      <c r="N103" s="11">
        <f ca="1">VLOOKUP(A103,Sheet4!$A$6:$J$152,5,0)</f>
        <v>4520</v>
      </c>
      <c r="O103" s="11">
        <v>1150</v>
      </c>
      <c r="P103" s="10">
        <v>1</v>
      </c>
      <c r="Q103" s="11">
        <f ca="1">VLOOKUP(A103,Sheet4!$A$6:$J$152,8,0)</f>
        <v>520</v>
      </c>
      <c r="R103" s="11">
        <f ca="1">VLOOKUP(A103,Sheet4!$A$6:$J$152,9,0)</f>
        <v>520</v>
      </c>
      <c r="S103" s="11">
        <f ca="1">VLOOKUP(A103,Sheet4!$A$6:$J$152,10,0)</f>
        <v>0</v>
      </c>
      <c r="T103" s="11"/>
      <c r="U103" s="11">
        <f t="shared" si="7"/>
        <v>15782</v>
      </c>
      <c r="V103" s="11"/>
      <c r="W103">
        <v>1</v>
      </c>
    </row>
    <row r="104" spans="1:23" s="3" customFormat="1">
      <c r="A104" s="9" t="s">
        <v>136</v>
      </c>
      <c r="B104" s="22">
        <v>610004</v>
      </c>
      <c r="C104" s="13">
        <f t="shared" si="5"/>
        <v>111361</v>
      </c>
      <c r="D104" s="13">
        <f ca="1">VLOOKUP(A104,Sheet2!$A$6:$C$212,2,0)</f>
        <v>80671</v>
      </c>
      <c r="E104" s="13">
        <f ca="1">VLOOKUP(A104,Sheet2!$A$6:$C$212,3,0)</f>
        <v>30690</v>
      </c>
      <c r="F104" s="14">
        <v>1150</v>
      </c>
      <c r="G104" s="14">
        <v>1950</v>
      </c>
      <c r="H104" s="9">
        <v>1</v>
      </c>
      <c r="I104" s="13">
        <f t="shared" si="6"/>
        <v>15262</v>
      </c>
      <c r="J104" s="13">
        <f t="shared" si="8"/>
        <v>15262</v>
      </c>
      <c r="K104" s="13">
        <f t="shared" si="9"/>
        <v>0</v>
      </c>
      <c r="L104" s="13">
        <f ca="1">VLOOKUP(A104,Sheet4!$A$6:$J$152,3,0)</f>
        <v>78</v>
      </c>
      <c r="M104" s="13">
        <f ca="1">VLOOKUP(A104,Sheet4!$A$6:$J$152,4,0)</f>
        <v>3280</v>
      </c>
      <c r="N104" s="13">
        <f ca="1">VLOOKUP(A104,Sheet4!$A$6:$J$152,5,0)</f>
        <v>4520</v>
      </c>
      <c r="O104" s="13">
        <v>1150</v>
      </c>
      <c r="P104" s="13">
        <v>1</v>
      </c>
      <c r="Q104" s="13">
        <f ca="1">VLOOKUP(A104,Sheet4!$A$6:$J$152,8,0)</f>
        <v>520</v>
      </c>
      <c r="R104" s="13">
        <f ca="1">VLOOKUP(A104,Sheet4!$A$6:$J$152,9,0)</f>
        <v>520</v>
      </c>
      <c r="S104" s="13">
        <f ca="1">VLOOKUP(A104,Sheet4!$A$6:$J$152,10,0)</f>
        <v>0</v>
      </c>
      <c r="T104" s="13"/>
      <c r="U104" s="13">
        <f t="shared" si="7"/>
        <v>15782</v>
      </c>
      <c r="V104" s="13" t="s">
        <v>137</v>
      </c>
    </row>
    <row r="105" spans="1:23">
      <c r="A105" s="10" t="s">
        <v>138</v>
      </c>
      <c r="B105" s="10"/>
      <c r="C105" s="11">
        <f t="shared" si="5"/>
        <v>176323</v>
      </c>
      <c r="D105" s="11">
        <f ca="1">VLOOKUP(A105,Sheet2!$A$6:$C$212,2,0)</f>
        <v>118248</v>
      </c>
      <c r="E105" s="11">
        <f ca="1">VLOOKUP(A105,Sheet2!$A$6:$C$212,3,0)</f>
        <v>58075</v>
      </c>
      <c r="F105" s="12">
        <v>1150</v>
      </c>
      <c r="G105" s="12">
        <v>1950</v>
      </c>
      <c r="H105" s="10">
        <v>1</v>
      </c>
      <c r="I105" s="11">
        <f t="shared" si="6"/>
        <v>24923</v>
      </c>
      <c r="J105" s="11">
        <f t="shared" si="8"/>
        <v>24923</v>
      </c>
      <c r="K105" s="11">
        <f t="shared" si="9"/>
        <v>0</v>
      </c>
      <c r="L105" s="11">
        <f ca="1">VLOOKUP(A105,Sheet4!$A$6:$J$152,3,0)</f>
        <v>108</v>
      </c>
      <c r="M105" s="11">
        <f ca="1">VLOOKUP(A105,Sheet4!$A$6:$J$152,4,0)</f>
        <v>6032</v>
      </c>
      <c r="N105" s="11">
        <f ca="1">VLOOKUP(A105,Sheet4!$A$6:$J$152,5,0)</f>
        <v>4768</v>
      </c>
      <c r="O105" s="11">
        <v>1150</v>
      </c>
      <c r="P105" s="10">
        <v>1</v>
      </c>
      <c r="Q105" s="11">
        <f ca="1">VLOOKUP(A105,Sheet4!$A$6:$J$152,8,0)</f>
        <v>548</v>
      </c>
      <c r="R105" s="11">
        <f ca="1">VLOOKUP(A105,Sheet4!$A$6:$J$152,9,0)</f>
        <v>548</v>
      </c>
      <c r="S105" s="11">
        <f ca="1">VLOOKUP(A105,Sheet4!$A$6:$J$152,10,0)</f>
        <v>0</v>
      </c>
      <c r="T105" s="11">
        <v>-404</v>
      </c>
      <c r="U105" s="11">
        <f t="shared" si="7"/>
        <v>25067</v>
      </c>
      <c r="V105" s="11"/>
      <c r="W105">
        <v>1</v>
      </c>
    </row>
    <row r="106" spans="1:23" s="3" customFormat="1">
      <c r="A106" s="9" t="s">
        <v>138</v>
      </c>
      <c r="B106" s="22">
        <v>610003</v>
      </c>
      <c r="C106" s="13">
        <f t="shared" si="5"/>
        <v>176323</v>
      </c>
      <c r="D106" s="13">
        <f ca="1">VLOOKUP(A106,Sheet2!$A$6:$C$212,2,0)</f>
        <v>118248</v>
      </c>
      <c r="E106" s="13">
        <f ca="1">VLOOKUP(A106,Sheet2!$A$6:$C$212,3,0)</f>
        <v>58075</v>
      </c>
      <c r="F106" s="14">
        <v>1150</v>
      </c>
      <c r="G106" s="14">
        <v>1950</v>
      </c>
      <c r="H106" s="9">
        <v>1</v>
      </c>
      <c r="I106" s="13">
        <f t="shared" si="6"/>
        <v>24923</v>
      </c>
      <c r="J106" s="13">
        <f t="shared" si="8"/>
        <v>24923</v>
      </c>
      <c r="K106" s="13">
        <f t="shared" si="9"/>
        <v>0</v>
      </c>
      <c r="L106" s="13">
        <f ca="1">VLOOKUP(A106,Sheet4!$A$6:$J$152,3,0)</f>
        <v>108</v>
      </c>
      <c r="M106" s="13">
        <f ca="1">VLOOKUP(A106,Sheet4!$A$6:$J$152,4,0)</f>
        <v>6032</v>
      </c>
      <c r="N106" s="13">
        <f ca="1">VLOOKUP(A106,Sheet4!$A$6:$J$152,5,0)</f>
        <v>4768</v>
      </c>
      <c r="O106" s="13">
        <v>1150</v>
      </c>
      <c r="P106" s="13">
        <v>1</v>
      </c>
      <c r="Q106" s="13">
        <f ca="1">VLOOKUP(A106,Sheet4!$A$6:$J$152,8,0)</f>
        <v>548</v>
      </c>
      <c r="R106" s="13">
        <f ca="1">VLOOKUP(A106,Sheet4!$A$6:$J$152,9,0)</f>
        <v>548</v>
      </c>
      <c r="S106" s="13">
        <f ca="1">VLOOKUP(A106,Sheet4!$A$6:$J$152,10,0)</f>
        <v>0</v>
      </c>
      <c r="T106" s="13">
        <v>-404</v>
      </c>
      <c r="U106" s="13">
        <f t="shared" si="7"/>
        <v>25067</v>
      </c>
      <c r="V106" s="13" t="s">
        <v>139</v>
      </c>
    </row>
    <row r="107" spans="1:23">
      <c r="A107" s="10" t="s">
        <v>140</v>
      </c>
      <c r="B107" s="10"/>
      <c r="C107" s="11">
        <f t="shared" si="5"/>
        <v>34661</v>
      </c>
      <c r="D107" s="11">
        <f ca="1">VLOOKUP(A107,Sheet2!$A$6:$C$212,2,0)</f>
        <v>23429</v>
      </c>
      <c r="E107" s="11">
        <f ca="1">VLOOKUP(A107,Sheet2!$A$6:$C$212,3,0)</f>
        <v>11232</v>
      </c>
      <c r="F107" s="12">
        <v>1150</v>
      </c>
      <c r="G107" s="12">
        <v>1950</v>
      </c>
      <c r="H107" s="10">
        <v>1</v>
      </c>
      <c r="I107" s="11">
        <f t="shared" si="6"/>
        <v>4885</v>
      </c>
      <c r="J107" s="11">
        <f t="shared" si="8"/>
        <v>4885</v>
      </c>
      <c r="K107" s="11">
        <f t="shared" si="9"/>
        <v>0</v>
      </c>
      <c r="L107" s="11">
        <f ca="1">VLOOKUP(A107,Sheet4!$A$6:$J$152,3,0)</f>
        <v>25</v>
      </c>
      <c r="M107" s="11">
        <f ca="1">VLOOKUP(A107,Sheet4!$A$6:$J$152,4,0)</f>
        <v>1650</v>
      </c>
      <c r="N107" s="11">
        <f ca="1">VLOOKUP(A107,Sheet4!$A$6:$J$152,5,0)</f>
        <v>850</v>
      </c>
      <c r="O107" s="11">
        <v>1150</v>
      </c>
      <c r="P107" s="10">
        <v>1</v>
      </c>
      <c r="Q107" s="11">
        <f ca="1">VLOOKUP(A107,Sheet4!$A$6:$J$152,8,0)</f>
        <v>98</v>
      </c>
      <c r="R107" s="11">
        <f ca="1">VLOOKUP(A107,Sheet4!$A$6:$J$152,9,0)</f>
        <v>98</v>
      </c>
      <c r="S107" s="11">
        <f ca="1">VLOOKUP(A107,Sheet4!$A$6:$J$152,10,0)</f>
        <v>0</v>
      </c>
      <c r="T107" s="11"/>
      <c r="U107" s="11">
        <f t="shared" si="7"/>
        <v>4983</v>
      </c>
      <c r="V107" s="11"/>
      <c r="W107">
        <v>1</v>
      </c>
    </row>
    <row r="108" spans="1:23" s="3" customFormat="1">
      <c r="A108" s="9" t="s">
        <v>140</v>
      </c>
      <c r="B108" s="22">
        <v>610005</v>
      </c>
      <c r="C108" s="13">
        <f t="shared" si="5"/>
        <v>34661</v>
      </c>
      <c r="D108" s="13">
        <f ca="1">VLOOKUP(A108,Sheet2!$A$6:$C$212,2,0)</f>
        <v>23429</v>
      </c>
      <c r="E108" s="13">
        <f ca="1">VLOOKUP(A108,Sheet2!$A$6:$C$212,3,0)</f>
        <v>11232</v>
      </c>
      <c r="F108" s="14">
        <v>1150</v>
      </c>
      <c r="G108" s="14">
        <v>1950</v>
      </c>
      <c r="H108" s="9">
        <v>1</v>
      </c>
      <c r="I108" s="13">
        <f t="shared" si="6"/>
        <v>4885</v>
      </c>
      <c r="J108" s="13">
        <f t="shared" si="8"/>
        <v>4885</v>
      </c>
      <c r="K108" s="13">
        <f t="shared" si="9"/>
        <v>0</v>
      </c>
      <c r="L108" s="13">
        <f ca="1">VLOOKUP(A108,Sheet4!$A$6:$J$152,3,0)</f>
        <v>25</v>
      </c>
      <c r="M108" s="13">
        <f ca="1">VLOOKUP(A108,Sheet4!$A$6:$J$152,4,0)</f>
        <v>1650</v>
      </c>
      <c r="N108" s="13">
        <f ca="1">VLOOKUP(A108,Sheet4!$A$6:$J$152,5,0)</f>
        <v>850</v>
      </c>
      <c r="O108" s="13">
        <v>1150</v>
      </c>
      <c r="P108" s="13">
        <v>1</v>
      </c>
      <c r="Q108" s="13">
        <f ca="1">VLOOKUP(A108,Sheet4!$A$6:$J$152,8,0)</f>
        <v>98</v>
      </c>
      <c r="R108" s="13">
        <f ca="1">VLOOKUP(A108,Sheet4!$A$6:$J$152,9,0)</f>
        <v>98</v>
      </c>
      <c r="S108" s="13">
        <f ca="1">VLOOKUP(A108,Sheet4!$A$6:$J$152,10,0)</f>
        <v>0</v>
      </c>
      <c r="T108" s="13"/>
      <c r="U108" s="13">
        <f t="shared" si="7"/>
        <v>4983</v>
      </c>
      <c r="V108" s="13"/>
    </row>
    <row r="109" spans="1:23">
      <c r="A109" s="10" t="s">
        <v>141</v>
      </c>
      <c r="B109" s="10"/>
      <c r="C109" s="11">
        <f t="shared" si="5"/>
        <v>994237</v>
      </c>
      <c r="D109" s="11">
        <f ca="1">VLOOKUP(A109,Sheet2!$A$6:$C$212,2,0)</f>
        <v>765120</v>
      </c>
      <c r="E109" s="11">
        <f ca="1">VLOOKUP(A109,Sheet2!$A$6:$C$212,3,0)</f>
        <v>229117</v>
      </c>
      <c r="F109" s="12">
        <v>1150</v>
      </c>
      <c r="G109" s="12">
        <v>1950</v>
      </c>
      <c r="H109" s="10">
        <v>0.5</v>
      </c>
      <c r="I109" s="11">
        <f t="shared" si="6"/>
        <v>132667</v>
      </c>
      <c r="J109" s="11">
        <f t="shared" si="8"/>
        <v>66333</v>
      </c>
      <c r="K109" s="11">
        <f t="shared" si="9"/>
        <v>66334</v>
      </c>
      <c r="L109" s="11">
        <f ca="1">VLOOKUP(A109,Sheet4!$A$6:$J$152,3,0)</f>
        <v>1</v>
      </c>
      <c r="M109" s="11">
        <f ca="1">VLOOKUP(A109,Sheet4!$A$6:$J$152,4,0)</f>
        <v>66</v>
      </c>
      <c r="N109" s="11">
        <f ca="1">VLOOKUP(A109,Sheet4!$A$6:$J$152,5,0)</f>
        <v>34</v>
      </c>
      <c r="O109" s="11">
        <v>1150</v>
      </c>
      <c r="P109" s="10">
        <v>0.5</v>
      </c>
      <c r="Q109" s="11">
        <f ca="1">VLOOKUP(A109,Sheet4!$A$6:$J$152,8,0)</f>
        <v>4</v>
      </c>
      <c r="R109" s="11">
        <f ca="1">VLOOKUP(A109,Sheet4!$A$6:$J$152,9,0)</f>
        <v>2</v>
      </c>
      <c r="S109" s="11">
        <f ca="1">VLOOKUP(A109,Sheet4!$A$6:$J$152,10,0)</f>
        <v>2</v>
      </c>
      <c r="T109" s="11"/>
      <c r="U109" s="11">
        <f t="shared" si="7"/>
        <v>66335</v>
      </c>
      <c r="V109" s="11"/>
      <c r="W109">
        <v>1</v>
      </c>
    </row>
    <row r="110" spans="1:23" s="3" customFormat="1">
      <c r="A110" s="9" t="s">
        <v>141</v>
      </c>
      <c r="B110" s="22">
        <v>611001</v>
      </c>
      <c r="C110" s="13">
        <f t="shared" si="5"/>
        <v>994237</v>
      </c>
      <c r="D110" s="13">
        <f ca="1">VLOOKUP(A110,Sheet2!$A$6:$C$212,2,0)</f>
        <v>765120</v>
      </c>
      <c r="E110" s="13">
        <f ca="1">VLOOKUP(A110,Sheet2!$A$6:$C$212,3,0)</f>
        <v>229117</v>
      </c>
      <c r="F110" s="14">
        <v>1150</v>
      </c>
      <c r="G110" s="14">
        <v>1950</v>
      </c>
      <c r="H110" s="9">
        <v>0.5</v>
      </c>
      <c r="I110" s="13">
        <f t="shared" si="6"/>
        <v>132667</v>
      </c>
      <c r="J110" s="13">
        <f t="shared" si="8"/>
        <v>66333</v>
      </c>
      <c r="K110" s="13">
        <f t="shared" si="9"/>
        <v>66334</v>
      </c>
      <c r="L110" s="13">
        <f ca="1">VLOOKUP(A110,Sheet4!$A$6:$J$152,3,0)</f>
        <v>1</v>
      </c>
      <c r="M110" s="13">
        <f ca="1">VLOOKUP(A110,Sheet4!$A$6:$J$152,4,0)</f>
        <v>66</v>
      </c>
      <c r="N110" s="13">
        <f ca="1">VLOOKUP(A110,Sheet4!$A$6:$J$152,5,0)</f>
        <v>34</v>
      </c>
      <c r="O110" s="13">
        <v>1150</v>
      </c>
      <c r="P110" s="13">
        <v>0.5</v>
      </c>
      <c r="Q110" s="13">
        <f ca="1">VLOOKUP(A110,Sheet4!$A$6:$J$152,8,0)</f>
        <v>4</v>
      </c>
      <c r="R110" s="13">
        <f ca="1">VLOOKUP(A110,Sheet4!$A$6:$J$152,9,0)</f>
        <v>2</v>
      </c>
      <c r="S110" s="13">
        <f ca="1">VLOOKUP(A110,Sheet4!$A$6:$J$152,10,0)</f>
        <v>2</v>
      </c>
      <c r="T110" s="13"/>
      <c r="U110" s="13">
        <f t="shared" si="7"/>
        <v>66335</v>
      </c>
      <c r="V110" s="13"/>
    </row>
    <row r="111" spans="1:23">
      <c r="A111" s="10" t="s">
        <v>142</v>
      </c>
      <c r="B111" s="10"/>
      <c r="C111" s="11">
        <f t="shared" si="5"/>
        <v>404633</v>
      </c>
      <c r="D111" s="11">
        <f ca="1">VLOOKUP(A111,Sheet2!$A$6:$C$212,2,0)</f>
        <v>297389</v>
      </c>
      <c r="E111" s="11">
        <f ca="1">VLOOKUP(A111,Sheet2!$A$6:$C$212,3,0)</f>
        <v>107244</v>
      </c>
      <c r="F111" s="12">
        <v>1150</v>
      </c>
      <c r="G111" s="12">
        <v>1950</v>
      </c>
      <c r="H111" s="10">
        <v>0.5</v>
      </c>
      <c r="I111" s="11">
        <f t="shared" si="6"/>
        <v>55112</v>
      </c>
      <c r="J111" s="11">
        <f t="shared" si="8"/>
        <v>27556</v>
      </c>
      <c r="K111" s="11">
        <f t="shared" si="9"/>
        <v>27556</v>
      </c>
      <c r="L111" s="11">
        <v>0</v>
      </c>
      <c r="M111" s="11">
        <v>0</v>
      </c>
      <c r="N111" s="11">
        <v>0</v>
      </c>
      <c r="O111" s="11">
        <v>1150</v>
      </c>
      <c r="P111" s="10">
        <v>0.5</v>
      </c>
      <c r="Q111" s="11">
        <v>0</v>
      </c>
      <c r="R111" s="11">
        <v>0</v>
      </c>
      <c r="S111" s="11">
        <v>0</v>
      </c>
      <c r="T111" s="11"/>
      <c r="U111" s="11">
        <f t="shared" si="7"/>
        <v>27556</v>
      </c>
      <c r="V111" s="11"/>
      <c r="W111">
        <v>1</v>
      </c>
    </row>
    <row r="112" spans="1:23" s="3" customFormat="1">
      <c r="A112" s="9" t="s">
        <v>142</v>
      </c>
      <c r="B112" s="22">
        <v>612001</v>
      </c>
      <c r="C112" s="13">
        <f t="shared" si="5"/>
        <v>404633</v>
      </c>
      <c r="D112" s="13">
        <f ca="1">VLOOKUP(A112,Sheet2!$A$6:$C$212,2,0)</f>
        <v>297389</v>
      </c>
      <c r="E112" s="13">
        <f ca="1">VLOOKUP(A112,Sheet2!$A$6:$C$212,3,0)</f>
        <v>107244</v>
      </c>
      <c r="F112" s="14">
        <v>1150</v>
      </c>
      <c r="G112" s="14">
        <v>1950</v>
      </c>
      <c r="H112" s="9">
        <v>0.5</v>
      </c>
      <c r="I112" s="13">
        <f t="shared" si="6"/>
        <v>55112</v>
      </c>
      <c r="J112" s="13">
        <f t="shared" si="8"/>
        <v>27556</v>
      </c>
      <c r="K112" s="13">
        <f t="shared" si="9"/>
        <v>27556</v>
      </c>
      <c r="L112" s="13">
        <v>0</v>
      </c>
      <c r="M112" s="13">
        <v>0</v>
      </c>
      <c r="N112" s="13">
        <v>0</v>
      </c>
      <c r="O112" s="13">
        <v>1150</v>
      </c>
      <c r="P112" s="13">
        <v>0.5</v>
      </c>
      <c r="Q112" s="13">
        <v>0</v>
      </c>
      <c r="R112" s="13">
        <v>0</v>
      </c>
      <c r="S112" s="13">
        <v>0</v>
      </c>
      <c r="T112" s="13"/>
      <c r="U112" s="13">
        <f t="shared" si="7"/>
        <v>27556</v>
      </c>
      <c r="V112" s="13"/>
    </row>
    <row r="113" spans="1:23">
      <c r="A113" s="10" t="s">
        <v>143</v>
      </c>
      <c r="B113" s="10"/>
      <c r="C113" s="11">
        <f t="shared" si="5"/>
        <v>457449</v>
      </c>
      <c r="D113" s="11">
        <f ca="1">SUM(D114:D121)</f>
        <v>322934</v>
      </c>
      <c r="E113" s="11">
        <f ca="1">SUM(E114:E121)</f>
        <v>134515</v>
      </c>
      <c r="F113" s="12">
        <v>1150</v>
      </c>
      <c r="G113" s="12">
        <v>1950</v>
      </c>
      <c r="H113" s="10" t="s">
        <v>49</v>
      </c>
      <c r="I113" s="11">
        <f t="shared" si="6"/>
        <v>63368</v>
      </c>
      <c r="J113" s="11">
        <f>SUM(J114:J121)</f>
        <v>35717</v>
      </c>
      <c r="K113" s="11">
        <f>SUM(K114:K121)</f>
        <v>27651</v>
      </c>
      <c r="L113" s="11">
        <f ca="1">VLOOKUP(A113,Sheet4!$A$6:$J$152,3,0)</f>
        <v>26</v>
      </c>
      <c r="M113" s="11">
        <f ca="1">VLOOKUP(A113,Sheet4!$A$6:$J$152,4,0)</f>
        <v>1669</v>
      </c>
      <c r="N113" s="11">
        <f ca="1">VLOOKUP(A113,Sheet4!$A$6:$J$152,5,0)</f>
        <v>931</v>
      </c>
      <c r="O113" s="11">
        <v>1150</v>
      </c>
      <c r="P113" s="10" t="s">
        <v>49</v>
      </c>
      <c r="Q113" s="11">
        <f ca="1">VLOOKUP(A113,Sheet4!$A$6:$J$152,8,0)</f>
        <v>107</v>
      </c>
      <c r="R113" s="11">
        <f ca="1">VLOOKUP(A113,Sheet4!$A$6:$J$152,9,0)</f>
        <v>66</v>
      </c>
      <c r="S113" s="11">
        <f ca="1">VLOOKUP(A113,Sheet4!$A$6:$J$152,10,0)</f>
        <v>41</v>
      </c>
      <c r="T113" s="11">
        <v>-45</v>
      </c>
      <c r="U113" s="11">
        <f t="shared" si="7"/>
        <v>35738</v>
      </c>
      <c r="V113" s="11"/>
      <c r="W113">
        <v>1</v>
      </c>
    </row>
    <row r="114" spans="1:23" s="3" customFormat="1">
      <c r="A114" s="19" t="s">
        <v>144</v>
      </c>
      <c r="B114" s="22">
        <v>613001</v>
      </c>
      <c r="C114" s="13">
        <f t="shared" si="5"/>
        <v>8076</v>
      </c>
      <c r="D114" s="13">
        <f ca="1">VLOOKUP(A114,Sheet2!$A$6:$C$212,2,0)</f>
        <v>3186</v>
      </c>
      <c r="E114" s="13">
        <f ca="1">VLOOKUP(A114,Sheet2!$A$6:$C$212,3,0)</f>
        <v>4890</v>
      </c>
      <c r="F114" s="14">
        <v>1150</v>
      </c>
      <c r="G114" s="14">
        <v>1950</v>
      </c>
      <c r="H114" s="9">
        <v>0.5</v>
      </c>
      <c r="I114" s="13">
        <f t="shared" si="6"/>
        <v>1320</v>
      </c>
      <c r="J114" s="13">
        <f t="shared" si="8"/>
        <v>660</v>
      </c>
      <c r="K114" s="13">
        <f t="shared" si="9"/>
        <v>660</v>
      </c>
      <c r="L114" s="13">
        <v>0</v>
      </c>
      <c r="M114" s="13">
        <v>0</v>
      </c>
      <c r="N114" s="13">
        <v>0</v>
      </c>
      <c r="O114" s="13">
        <v>1150</v>
      </c>
      <c r="P114" s="13">
        <v>0.5</v>
      </c>
      <c r="Q114" s="13">
        <v>0</v>
      </c>
      <c r="R114" s="13">
        <v>0</v>
      </c>
      <c r="S114" s="13">
        <v>0</v>
      </c>
      <c r="T114" s="13"/>
      <c r="U114" s="13">
        <f t="shared" si="7"/>
        <v>660</v>
      </c>
      <c r="V114" s="13"/>
    </row>
    <row r="115" spans="1:23" s="3" customFormat="1">
      <c r="A115" s="9" t="s">
        <v>145</v>
      </c>
      <c r="B115" s="22">
        <v>613002</v>
      </c>
      <c r="C115" s="13">
        <f t="shared" si="5"/>
        <v>78751</v>
      </c>
      <c r="D115" s="13">
        <f ca="1">VLOOKUP(A115,Sheet2!$A$6:$C$212,2,0)</f>
        <v>58554</v>
      </c>
      <c r="E115" s="13">
        <f ca="1">VLOOKUP(A115,Sheet2!$A$6:$C$212,3,0)</f>
        <v>20197</v>
      </c>
      <c r="F115" s="14">
        <v>1150</v>
      </c>
      <c r="G115" s="14">
        <v>1950</v>
      </c>
      <c r="H115" s="9">
        <v>0.5</v>
      </c>
      <c r="I115" s="13">
        <f t="shared" si="6"/>
        <v>10672</v>
      </c>
      <c r="J115" s="13">
        <f t="shared" si="8"/>
        <v>5336</v>
      </c>
      <c r="K115" s="13">
        <f t="shared" si="9"/>
        <v>5336</v>
      </c>
      <c r="L115" s="13">
        <f ca="1">VLOOKUP(A115,Sheet4!$A$6:$J$152,3,0)</f>
        <v>1</v>
      </c>
      <c r="M115" s="13">
        <f ca="1">VLOOKUP(A115,Sheet4!$A$6:$J$152,4,0)</f>
        <v>6</v>
      </c>
      <c r="N115" s="13">
        <f ca="1">VLOOKUP(A115,Sheet4!$A$6:$J$152,5,0)</f>
        <v>94</v>
      </c>
      <c r="O115" s="13">
        <v>1150</v>
      </c>
      <c r="P115" s="13">
        <v>0.5</v>
      </c>
      <c r="Q115" s="13">
        <f ca="1">VLOOKUP(A115,Sheet4!$A$6:$J$152,8,0)</f>
        <v>11</v>
      </c>
      <c r="R115" s="13">
        <f ca="1">VLOOKUP(A115,Sheet4!$A$6:$J$152,9,0)</f>
        <v>5</v>
      </c>
      <c r="S115" s="13">
        <f ca="1">VLOOKUP(A115,Sheet4!$A$6:$J$152,10,0)</f>
        <v>6</v>
      </c>
      <c r="T115" s="13"/>
      <c r="U115" s="13">
        <f t="shared" si="7"/>
        <v>5341</v>
      </c>
      <c r="V115" s="13"/>
    </row>
    <row r="116" spans="1:23" s="3" customFormat="1">
      <c r="A116" s="9" t="s">
        <v>146</v>
      </c>
      <c r="B116" s="22">
        <v>613003</v>
      </c>
      <c r="C116" s="13">
        <f t="shared" si="5"/>
        <v>30218</v>
      </c>
      <c r="D116" s="13">
        <f ca="1">VLOOKUP(A116,Sheet2!$A$6:$C$212,2,0)</f>
        <v>22564</v>
      </c>
      <c r="E116" s="13">
        <f ca="1">VLOOKUP(A116,Sheet2!$A$6:$C$212,3,0)</f>
        <v>7654</v>
      </c>
      <c r="F116" s="14">
        <v>1150</v>
      </c>
      <c r="G116" s="14">
        <v>1950</v>
      </c>
      <c r="H116" s="9">
        <v>0.5</v>
      </c>
      <c r="I116" s="13">
        <f t="shared" si="6"/>
        <v>4087</v>
      </c>
      <c r="J116" s="13">
        <f t="shared" si="8"/>
        <v>2044</v>
      </c>
      <c r="K116" s="13">
        <f t="shared" si="9"/>
        <v>2043</v>
      </c>
      <c r="L116" s="13">
        <v>0</v>
      </c>
      <c r="M116" s="13">
        <v>0</v>
      </c>
      <c r="N116" s="13">
        <v>0</v>
      </c>
      <c r="O116" s="13">
        <v>1150</v>
      </c>
      <c r="P116" s="13">
        <v>0.5</v>
      </c>
      <c r="Q116" s="13">
        <v>0</v>
      </c>
      <c r="R116" s="13">
        <v>0</v>
      </c>
      <c r="S116" s="13">
        <v>0</v>
      </c>
      <c r="T116" s="13"/>
      <c r="U116" s="13">
        <f t="shared" si="7"/>
        <v>2044</v>
      </c>
      <c r="V116" s="13"/>
    </row>
    <row r="117" spans="1:23" s="3" customFormat="1">
      <c r="A117" s="9" t="s">
        <v>147</v>
      </c>
      <c r="B117" s="22">
        <v>613004</v>
      </c>
      <c r="C117" s="13">
        <f t="shared" si="5"/>
        <v>90979</v>
      </c>
      <c r="D117" s="13">
        <f ca="1">VLOOKUP(A117,Sheet2!$A$6:$C$212,2,0)</f>
        <v>63574</v>
      </c>
      <c r="E117" s="13">
        <f ca="1">VLOOKUP(A117,Sheet2!$A$6:$C$212,3,0)</f>
        <v>27405</v>
      </c>
      <c r="F117" s="14">
        <v>1150</v>
      </c>
      <c r="G117" s="14">
        <v>1950</v>
      </c>
      <c r="H117" s="9">
        <v>0.5</v>
      </c>
      <c r="I117" s="13">
        <f t="shared" si="6"/>
        <v>12655</v>
      </c>
      <c r="J117" s="13">
        <f t="shared" si="8"/>
        <v>6327</v>
      </c>
      <c r="K117" s="13">
        <f t="shared" si="9"/>
        <v>6328</v>
      </c>
      <c r="L117" s="13">
        <v>0</v>
      </c>
      <c r="M117" s="13">
        <v>0</v>
      </c>
      <c r="N117" s="13">
        <v>0</v>
      </c>
      <c r="O117" s="13">
        <v>1150</v>
      </c>
      <c r="P117" s="13">
        <v>0.5</v>
      </c>
      <c r="Q117" s="13">
        <v>0</v>
      </c>
      <c r="R117" s="13">
        <v>0</v>
      </c>
      <c r="S117" s="13">
        <v>0</v>
      </c>
      <c r="T117" s="13"/>
      <c r="U117" s="13">
        <f t="shared" si="7"/>
        <v>6327</v>
      </c>
      <c r="V117" s="13"/>
    </row>
    <row r="118" spans="1:23" s="3" customFormat="1">
      <c r="A118" s="9" t="s">
        <v>148</v>
      </c>
      <c r="B118" s="22">
        <v>613005</v>
      </c>
      <c r="C118" s="13">
        <f t="shared" si="5"/>
        <v>73112</v>
      </c>
      <c r="D118" s="13">
        <f ca="1">VLOOKUP(A118,Sheet2!$A$6:$C$212,2,0)</f>
        <v>50689</v>
      </c>
      <c r="E118" s="13">
        <f ca="1">VLOOKUP(A118,Sheet2!$A$6:$C$212,3,0)</f>
        <v>22423</v>
      </c>
      <c r="F118" s="14">
        <v>1150</v>
      </c>
      <c r="G118" s="14">
        <v>1950</v>
      </c>
      <c r="H118" s="9">
        <v>0.6</v>
      </c>
      <c r="I118" s="13">
        <f t="shared" si="6"/>
        <v>10202</v>
      </c>
      <c r="J118" s="13">
        <f t="shared" si="8"/>
        <v>6121</v>
      </c>
      <c r="K118" s="13">
        <f t="shared" si="9"/>
        <v>4081</v>
      </c>
      <c r="L118" s="13">
        <f ca="1">VLOOKUP(A118,Sheet4!$A$6:$J$152,3,0)</f>
        <v>10</v>
      </c>
      <c r="M118" s="13">
        <f ca="1">VLOOKUP(A118,Sheet4!$A$6:$J$152,4,0)</f>
        <v>733</v>
      </c>
      <c r="N118" s="13">
        <f ca="1">VLOOKUP(A118,Sheet4!$A$6:$J$152,5,0)</f>
        <v>267</v>
      </c>
      <c r="O118" s="13">
        <v>1150</v>
      </c>
      <c r="P118" s="13">
        <v>0.6</v>
      </c>
      <c r="Q118" s="13">
        <f ca="1">VLOOKUP(A118,Sheet4!$A$6:$J$152,8,0)</f>
        <v>31</v>
      </c>
      <c r="R118" s="13">
        <f ca="1">VLOOKUP(A118,Sheet4!$A$6:$J$152,9,0)</f>
        <v>18</v>
      </c>
      <c r="S118" s="13">
        <f ca="1">VLOOKUP(A118,Sheet4!$A$6:$J$152,10,0)</f>
        <v>13</v>
      </c>
      <c r="T118" s="13"/>
      <c r="U118" s="13">
        <f t="shared" si="7"/>
        <v>6139</v>
      </c>
      <c r="V118" s="13"/>
    </row>
    <row r="119" spans="1:23" s="3" customFormat="1">
      <c r="A119" s="9" t="s">
        <v>149</v>
      </c>
      <c r="B119" s="22">
        <v>613006</v>
      </c>
      <c r="C119" s="13">
        <f t="shared" si="5"/>
        <v>78182</v>
      </c>
      <c r="D119" s="13">
        <f ca="1">VLOOKUP(A119,Sheet2!$A$6:$C$212,2,0)</f>
        <v>53729</v>
      </c>
      <c r="E119" s="13">
        <f ca="1">VLOOKUP(A119,Sheet2!$A$6:$C$212,3,0)</f>
        <v>24453</v>
      </c>
      <c r="F119" s="14">
        <v>1150</v>
      </c>
      <c r="G119" s="14">
        <v>1950</v>
      </c>
      <c r="H119" s="9">
        <v>0.6</v>
      </c>
      <c r="I119" s="13">
        <f t="shared" si="6"/>
        <v>10947</v>
      </c>
      <c r="J119" s="13">
        <f t="shared" si="8"/>
        <v>6568</v>
      </c>
      <c r="K119" s="13">
        <f t="shared" si="9"/>
        <v>4379</v>
      </c>
      <c r="L119" s="13">
        <f ca="1">VLOOKUP(A119,Sheet4!$A$6:$J$152,3,0)</f>
        <v>9</v>
      </c>
      <c r="M119" s="13">
        <f ca="1">VLOOKUP(A119,Sheet4!$A$6:$J$152,4,0)</f>
        <v>490</v>
      </c>
      <c r="N119" s="13">
        <f ca="1">VLOOKUP(A119,Sheet4!$A$6:$J$152,5,0)</f>
        <v>410</v>
      </c>
      <c r="O119" s="13">
        <v>1150</v>
      </c>
      <c r="P119" s="13">
        <v>0.6</v>
      </c>
      <c r="Q119" s="13">
        <f ca="1">VLOOKUP(A119,Sheet4!$A$6:$J$152,8,0)</f>
        <v>47</v>
      </c>
      <c r="R119" s="13">
        <f ca="1">VLOOKUP(A119,Sheet4!$A$6:$J$152,9,0)</f>
        <v>28</v>
      </c>
      <c r="S119" s="13">
        <f ca="1">VLOOKUP(A119,Sheet4!$A$6:$J$152,10,0)</f>
        <v>19</v>
      </c>
      <c r="T119" s="13">
        <v>-45</v>
      </c>
      <c r="U119" s="13">
        <f t="shared" si="7"/>
        <v>6551</v>
      </c>
      <c r="V119" s="13"/>
    </row>
    <row r="120" spans="1:23" s="3" customFormat="1">
      <c r="A120" s="9" t="s">
        <v>150</v>
      </c>
      <c r="B120" s="22">
        <v>613007</v>
      </c>
      <c r="C120" s="13">
        <f t="shared" si="5"/>
        <v>51419</v>
      </c>
      <c r="D120" s="13">
        <f ca="1">VLOOKUP(A120,Sheet2!$A$6:$C$212,2,0)</f>
        <v>36709</v>
      </c>
      <c r="E120" s="13">
        <f ca="1">VLOOKUP(A120,Sheet2!$A$6:$C$212,3,0)</f>
        <v>14710</v>
      </c>
      <c r="F120" s="14">
        <v>1150</v>
      </c>
      <c r="G120" s="14">
        <v>1950</v>
      </c>
      <c r="H120" s="9">
        <v>0.5</v>
      </c>
      <c r="I120" s="13">
        <f t="shared" si="6"/>
        <v>7090</v>
      </c>
      <c r="J120" s="13">
        <f t="shared" si="8"/>
        <v>3545</v>
      </c>
      <c r="K120" s="13">
        <f t="shared" si="9"/>
        <v>3545</v>
      </c>
      <c r="L120" s="13">
        <v>0</v>
      </c>
      <c r="M120" s="13">
        <v>0</v>
      </c>
      <c r="N120" s="13">
        <v>0</v>
      </c>
      <c r="O120" s="13">
        <v>1150</v>
      </c>
      <c r="P120" s="13">
        <v>0.5</v>
      </c>
      <c r="Q120" s="13">
        <v>0</v>
      </c>
      <c r="R120" s="13">
        <v>0</v>
      </c>
      <c r="S120" s="13">
        <v>0</v>
      </c>
      <c r="T120" s="13"/>
      <c r="U120" s="13">
        <f t="shared" si="7"/>
        <v>3545</v>
      </c>
      <c r="V120" s="13"/>
    </row>
    <row r="121" spans="1:23" s="3" customFormat="1">
      <c r="A121" s="9" t="s">
        <v>151</v>
      </c>
      <c r="B121" s="22">
        <v>613008</v>
      </c>
      <c r="C121" s="13">
        <f t="shared" si="5"/>
        <v>46712</v>
      </c>
      <c r="D121" s="13">
        <f ca="1">VLOOKUP(A121,Sheet2!$A$6:$C$212,2,0)</f>
        <v>33929</v>
      </c>
      <c r="E121" s="13">
        <f ca="1">VLOOKUP(A121,Sheet2!$A$6:$C$212,3,0)</f>
        <v>12783</v>
      </c>
      <c r="F121" s="14">
        <v>1150</v>
      </c>
      <c r="G121" s="14">
        <v>1950</v>
      </c>
      <c r="H121" s="9">
        <v>0.8</v>
      </c>
      <c r="I121" s="13">
        <f t="shared" si="6"/>
        <v>6395</v>
      </c>
      <c r="J121" s="13">
        <f t="shared" si="8"/>
        <v>5116</v>
      </c>
      <c r="K121" s="13">
        <f t="shared" si="9"/>
        <v>1279</v>
      </c>
      <c r="L121" s="13">
        <f ca="1">VLOOKUP(A121,Sheet4!$A$6:$J$152,3,0)</f>
        <v>6</v>
      </c>
      <c r="M121" s="13">
        <f ca="1">VLOOKUP(A121,Sheet4!$A$6:$J$152,4,0)</f>
        <v>440</v>
      </c>
      <c r="N121" s="13">
        <f ca="1">VLOOKUP(A121,Sheet4!$A$6:$J$152,5,0)</f>
        <v>160</v>
      </c>
      <c r="O121" s="13">
        <v>1150</v>
      </c>
      <c r="P121" s="13">
        <v>0.8</v>
      </c>
      <c r="Q121" s="13">
        <f ca="1">VLOOKUP(A121,Sheet4!$A$6:$J$152,8,0)</f>
        <v>18</v>
      </c>
      <c r="R121" s="13">
        <f ca="1">VLOOKUP(A121,Sheet4!$A$6:$J$152,9,0)</f>
        <v>15</v>
      </c>
      <c r="S121" s="13">
        <f ca="1">VLOOKUP(A121,Sheet4!$A$6:$J$152,10,0)</f>
        <v>3</v>
      </c>
      <c r="T121" s="13"/>
      <c r="U121" s="13">
        <f t="shared" si="7"/>
        <v>5131</v>
      </c>
      <c r="V121" s="13"/>
    </row>
    <row r="122" spans="1:23">
      <c r="A122" s="10" t="s">
        <v>152</v>
      </c>
      <c r="B122" s="10"/>
      <c r="C122" s="11">
        <f t="shared" si="5"/>
        <v>202021</v>
      </c>
      <c r="D122" s="11">
        <f ca="1">SUM(D123:D126)</f>
        <v>146823</v>
      </c>
      <c r="E122" s="11">
        <f ca="1">SUM(E123:E126)</f>
        <v>55198</v>
      </c>
      <c r="F122" s="12">
        <v>1150</v>
      </c>
      <c r="G122" s="12">
        <v>1950</v>
      </c>
      <c r="H122" s="10" t="s">
        <v>49</v>
      </c>
      <c r="I122" s="11">
        <f t="shared" si="6"/>
        <v>27648</v>
      </c>
      <c r="J122" s="11">
        <f>SUM(J123:J126)</f>
        <v>19553</v>
      </c>
      <c r="K122" s="11">
        <f t="shared" si="9"/>
        <v>8095</v>
      </c>
      <c r="L122" s="11">
        <f ca="1">VLOOKUP(A122,Sheet4!$A$6:$J$152,3,0)</f>
        <v>243</v>
      </c>
      <c r="M122" s="11">
        <f ca="1">VLOOKUP(A122,Sheet4!$A$6:$J$152,4,0)</f>
        <v>8215</v>
      </c>
      <c r="N122" s="11">
        <f ca="1">VLOOKUP(A122,Sheet4!$A$6:$J$152,5,0)</f>
        <v>16085</v>
      </c>
      <c r="O122" s="11">
        <v>1150</v>
      </c>
      <c r="P122" s="10" t="s">
        <v>49</v>
      </c>
      <c r="Q122" s="11">
        <f ca="1">VLOOKUP(A122,Sheet4!$A$6:$J$152,8,0)</f>
        <v>1850</v>
      </c>
      <c r="R122" s="11">
        <f ca="1">VLOOKUP(A122,Sheet4!$A$6:$J$152,9,0)</f>
        <v>1366</v>
      </c>
      <c r="S122" s="11">
        <f ca="1">VLOOKUP(A122,Sheet4!$A$6:$J$152,10,0)</f>
        <v>484</v>
      </c>
      <c r="T122" s="11"/>
      <c r="U122" s="11">
        <f t="shared" si="7"/>
        <v>20919</v>
      </c>
      <c r="V122" s="11"/>
      <c r="W122">
        <v>1</v>
      </c>
    </row>
    <row r="123" spans="1:23" s="3" customFormat="1">
      <c r="A123" s="19" t="s">
        <v>153</v>
      </c>
      <c r="B123" s="22">
        <v>614001</v>
      </c>
      <c r="C123" s="13">
        <f t="shared" si="5"/>
        <v>22608</v>
      </c>
      <c r="D123" s="13">
        <f ca="1">VLOOKUP(A123,Sheet2!$A$6:$C$212,2,0)</f>
        <v>13454</v>
      </c>
      <c r="E123" s="13">
        <f ca="1">VLOOKUP(A123,Sheet2!$A$6:$C$212,3,0)</f>
        <v>9154</v>
      </c>
      <c r="F123" s="14">
        <v>1150</v>
      </c>
      <c r="G123" s="14">
        <v>1950</v>
      </c>
      <c r="H123" s="9">
        <v>0.6</v>
      </c>
      <c r="I123" s="13">
        <f t="shared" si="6"/>
        <v>3332</v>
      </c>
      <c r="J123" s="13">
        <f t="shared" si="8"/>
        <v>1999</v>
      </c>
      <c r="K123" s="13">
        <f t="shared" si="9"/>
        <v>1333</v>
      </c>
      <c r="L123" s="13">
        <f ca="1">VLOOKUP(A123,Sheet4!$A$6:$J$152,3,0)</f>
        <v>31</v>
      </c>
      <c r="M123" s="13">
        <f ca="1">VLOOKUP(A123,Sheet4!$A$6:$J$152,4,0)</f>
        <v>1160</v>
      </c>
      <c r="N123" s="13">
        <f ca="1">VLOOKUP(A123,Sheet4!$A$6:$J$152,5,0)</f>
        <v>1940</v>
      </c>
      <c r="O123" s="13">
        <v>1150</v>
      </c>
      <c r="P123" s="13">
        <v>0.6</v>
      </c>
      <c r="Q123" s="13">
        <f ca="1">VLOOKUP(A123,Sheet4!$A$6:$J$152,8,0)</f>
        <v>223</v>
      </c>
      <c r="R123" s="13">
        <f ca="1">VLOOKUP(A123,Sheet4!$A$6:$J$152,9,0)</f>
        <v>134</v>
      </c>
      <c r="S123" s="13">
        <f ca="1">VLOOKUP(A123,Sheet4!$A$6:$J$152,10,0)</f>
        <v>89</v>
      </c>
      <c r="T123" s="13"/>
      <c r="U123" s="13">
        <f t="shared" si="7"/>
        <v>2133</v>
      </c>
      <c r="V123" s="13" t="s">
        <v>234</v>
      </c>
    </row>
    <row r="124" spans="1:23" s="3" customFormat="1">
      <c r="A124" s="19" t="s">
        <v>154</v>
      </c>
      <c r="B124" s="22">
        <v>614002</v>
      </c>
      <c r="C124" s="13">
        <f t="shared" si="5"/>
        <v>70681</v>
      </c>
      <c r="D124" s="13">
        <f ca="1">VLOOKUP(A124,Sheet2!$A$6:$C$212,2,0)</f>
        <v>53671</v>
      </c>
      <c r="E124" s="13">
        <f ca="1">VLOOKUP(A124,Sheet2!$A$6:$C$212,3,0)</f>
        <v>17010</v>
      </c>
      <c r="F124" s="14">
        <v>1150</v>
      </c>
      <c r="G124" s="14">
        <v>1950</v>
      </c>
      <c r="H124" s="9">
        <v>0.6</v>
      </c>
      <c r="I124" s="13">
        <f t="shared" si="6"/>
        <v>9489</v>
      </c>
      <c r="J124" s="13">
        <f t="shared" si="8"/>
        <v>5693</v>
      </c>
      <c r="K124" s="13">
        <f t="shared" si="9"/>
        <v>3796</v>
      </c>
      <c r="L124" s="13">
        <f ca="1">VLOOKUP(A124,Sheet4!$A$6:$J$152,3,0)</f>
        <v>46</v>
      </c>
      <c r="M124" s="13">
        <f ca="1">VLOOKUP(A124,Sheet4!$A$6:$J$152,4,0)</f>
        <v>1533</v>
      </c>
      <c r="N124" s="13">
        <f ca="1">VLOOKUP(A124,Sheet4!$A$6:$J$152,5,0)</f>
        <v>3067</v>
      </c>
      <c r="O124" s="13">
        <v>1150</v>
      </c>
      <c r="P124" s="13">
        <v>0.6</v>
      </c>
      <c r="Q124" s="13">
        <f ca="1">VLOOKUP(A124,Sheet4!$A$6:$J$152,8,0)</f>
        <v>353</v>
      </c>
      <c r="R124" s="13">
        <f ca="1">VLOOKUP(A124,Sheet4!$A$6:$J$152,9,0)</f>
        <v>212</v>
      </c>
      <c r="S124" s="13">
        <f ca="1">VLOOKUP(A124,Sheet4!$A$6:$J$152,10,0)</f>
        <v>141</v>
      </c>
      <c r="T124" s="13"/>
      <c r="U124" s="13">
        <f t="shared" si="7"/>
        <v>5905</v>
      </c>
      <c r="V124" s="13"/>
    </row>
    <row r="125" spans="1:23" s="3" customFormat="1">
      <c r="A125" s="9" t="s">
        <v>155</v>
      </c>
      <c r="B125" s="22">
        <v>614004</v>
      </c>
      <c r="C125" s="13">
        <f t="shared" si="5"/>
        <v>59108</v>
      </c>
      <c r="D125" s="13">
        <f ca="1">VLOOKUP(A125,Sheet2!$A$6:$C$212,2,0)</f>
        <v>44056</v>
      </c>
      <c r="E125" s="13">
        <f ca="1">VLOOKUP(A125,Sheet2!$A$6:$C$212,3,0)</f>
        <v>15052</v>
      </c>
      <c r="F125" s="14">
        <v>1150</v>
      </c>
      <c r="G125" s="14">
        <v>1950</v>
      </c>
      <c r="H125" s="9">
        <v>0.8</v>
      </c>
      <c r="I125" s="13">
        <f t="shared" si="6"/>
        <v>8002</v>
      </c>
      <c r="J125" s="13">
        <f t="shared" si="8"/>
        <v>6401</v>
      </c>
      <c r="K125" s="13">
        <f t="shared" si="9"/>
        <v>1601</v>
      </c>
      <c r="L125" s="13">
        <f ca="1">VLOOKUP(A125,Sheet4!$A$6:$J$152,3,0)</f>
        <v>74</v>
      </c>
      <c r="M125" s="13">
        <f ca="1">VLOOKUP(A125,Sheet4!$A$6:$J$152,4,0)</f>
        <v>2111</v>
      </c>
      <c r="N125" s="13">
        <f ca="1">VLOOKUP(A125,Sheet4!$A$6:$J$152,5,0)</f>
        <v>5289</v>
      </c>
      <c r="O125" s="13">
        <v>1150</v>
      </c>
      <c r="P125" s="13">
        <v>0.8</v>
      </c>
      <c r="Q125" s="13">
        <f ca="1">VLOOKUP(A125,Sheet4!$A$6:$J$152,8,0)</f>
        <v>608</v>
      </c>
      <c r="R125" s="13">
        <f ca="1">VLOOKUP(A125,Sheet4!$A$6:$J$152,9,0)</f>
        <v>487</v>
      </c>
      <c r="S125" s="13">
        <f ca="1">VLOOKUP(A125,Sheet4!$A$6:$J$152,10,0)</f>
        <v>121</v>
      </c>
      <c r="T125" s="13"/>
      <c r="U125" s="13">
        <f t="shared" si="7"/>
        <v>6888</v>
      </c>
      <c r="V125" s="13"/>
    </row>
    <row r="126" spans="1:23" s="3" customFormat="1">
      <c r="A126" s="9" t="s">
        <v>156</v>
      </c>
      <c r="B126" s="22">
        <v>614005</v>
      </c>
      <c r="C126" s="13">
        <f t="shared" si="5"/>
        <v>49624</v>
      </c>
      <c r="D126" s="13">
        <f ca="1">VLOOKUP(A126,Sheet2!$A$6:$C$212,2,0)</f>
        <v>35642</v>
      </c>
      <c r="E126" s="13">
        <f ca="1">VLOOKUP(A126,Sheet2!$A$6:$C$212,3,0)</f>
        <v>13982</v>
      </c>
      <c r="F126" s="14">
        <v>1150</v>
      </c>
      <c r="G126" s="14">
        <v>1950</v>
      </c>
      <c r="H126" s="9">
        <v>0.8</v>
      </c>
      <c r="I126" s="13">
        <f t="shared" si="6"/>
        <v>6825</v>
      </c>
      <c r="J126" s="13">
        <f t="shared" si="8"/>
        <v>5460</v>
      </c>
      <c r="K126" s="13">
        <f t="shared" si="9"/>
        <v>1365</v>
      </c>
      <c r="L126" s="13">
        <f ca="1">VLOOKUP(A126,Sheet4!$A$6:$J$152,3,0)</f>
        <v>92</v>
      </c>
      <c r="M126" s="13">
        <f ca="1">VLOOKUP(A126,Sheet4!$A$6:$J$152,4,0)</f>
        <v>3411</v>
      </c>
      <c r="N126" s="13">
        <f ca="1">VLOOKUP(A126,Sheet4!$A$6:$J$152,5,0)</f>
        <v>5789</v>
      </c>
      <c r="O126" s="13">
        <v>1150</v>
      </c>
      <c r="P126" s="13">
        <v>0.8</v>
      </c>
      <c r="Q126" s="13">
        <f ca="1">VLOOKUP(A126,Sheet4!$A$6:$J$152,8,0)</f>
        <v>666</v>
      </c>
      <c r="R126" s="13">
        <f ca="1">VLOOKUP(A126,Sheet4!$A$6:$J$152,9,0)</f>
        <v>533</v>
      </c>
      <c r="S126" s="13">
        <f ca="1">VLOOKUP(A126,Sheet4!$A$6:$J$152,10,0)</f>
        <v>133</v>
      </c>
      <c r="T126" s="13"/>
      <c r="U126" s="13">
        <f t="shared" si="7"/>
        <v>5993</v>
      </c>
      <c r="V126" s="13"/>
    </row>
    <row r="127" spans="1:23">
      <c r="A127" s="10" t="s">
        <v>157</v>
      </c>
      <c r="B127" s="10"/>
      <c r="C127" s="11">
        <f t="shared" si="5"/>
        <v>114127</v>
      </c>
      <c r="D127" s="11">
        <f ca="1">VLOOKUP(A127,Sheet2!$A$6:$C$212,2,0)</f>
        <v>85242</v>
      </c>
      <c r="E127" s="11">
        <f ca="1">VLOOKUP(A127,Sheet2!$A$6:$C$212,3,0)</f>
        <v>28885</v>
      </c>
      <c r="F127" s="12">
        <v>1150</v>
      </c>
      <c r="G127" s="12">
        <v>1950</v>
      </c>
      <c r="H127" s="10">
        <v>0.8</v>
      </c>
      <c r="I127" s="11">
        <f t="shared" si="6"/>
        <v>15435</v>
      </c>
      <c r="J127" s="11">
        <f t="shared" si="8"/>
        <v>12348</v>
      </c>
      <c r="K127" s="11">
        <f t="shared" si="9"/>
        <v>3087</v>
      </c>
      <c r="L127" s="11">
        <f ca="1">VLOOKUP(A127,Sheet4!$A$6:$J$152,3,0)</f>
        <v>197</v>
      </c>
      <c r="M127" s="11">
        <f ca="1">VLOOKUP(A127,Sheet4!$A$6:$J$152,4,0)</f>
        <v>9026</v>
      </c>
      <c r="N127" s="11">
        <f ca="1">VLOOKUP(A127,Sheet4!$A$6:$J$152,5,0)</f>
        <v>10674</v>
      </c>
      <c r="O127" s="11">
        <v>1150</v>
      </c>
      <c r="P127" s="10">
        <v>0.8</v>
      </c>
      <c r="Q127" s="11">
        <f ca="1">VLOOKUP(A127,Sheet4!$A$6:$J$152,8,0)</f>
        <v>1228</v>
      </c>
      <c r="R127" s="11">
        <f ca="1">VLOOKUP(A127,Sheet4!$A$6:$J$152,9,0)</f>
        <v>982</v>
      </c>
      <c r="S127" s="11">
        <f ca="1">VLOOKUP(A127,Sheet4!$A$6:$J$152,10,0)</f>
        <v>246</v>
      </c>
      <c r="T127" s="11"/>
      <c r="U127" s="11">
        <f t="shared" si="7"/>
        <v>13330</v>
      </c>
      <c r="V127" s="11"/>
      <c r="W127">
        <v>1</v>
      </c>
    </row>
    <row r="128" spans="1:23" s="3" customFormat="1">
      <c r="A128" s="9" t="s">
        <v>157</v>
      </c>
      <c r="B128" s="22">
        <v>614003</v>
      </c>
      <c r="C128" s="13">
        <f t="shared" si="5"/>
        <v>114127</v>
      </c>
      <c r="D128" s="13">
        <f ca="1">VLOOKUP(A128,Sheet2!$A$6:$C$212,2,0)</f>
        <v>85242</v>
      </c>
      <c r="E128" s="13">
        <f ca="1">VLOOKUP(A128,Sheet2!$A$6:$C$212,3,0)</f>
        <v>28885</v>
      </c>
      <c r="F128" s="14">
        <v>1150</v>
      </c>
      <c r="G128" s="14">
        <v>1950</v>
      </c>
      <c r="H128" s="9">
        <v>0.8</v>
      </c>
      <c r="I128" s="13">
        <f t="shared" si="6"/>
        <v>15435</v>
      </c>
      <c r="J128" s="13">
        <f t="shared" si="8"/>
        <v>12348</v>
      </c>
      <c r="K128" s="13">
        <f t="shared" si="9"/>
        <v>3087</v>
      </c>
      <c r="L128" s="13">
        <f ca="1">VLOOKUP(A128,Sheet4!$A$6:$J$152,3,0)</f>
        <v>197</v>
      </c>
      <c r="M128" s="13">
        <f ca="1">VLOOKUP(A128,Sheet4!$A$6:$J$152,4,0)</f>
        <v>9026</v>
      </c>
      <c r="N128" s="13">
        <f ca="1">VLOOKUP(A128,Sheet4!$A$6:$J$152,5,0)</f>
        <v>10674</v>
      </c>
      <c r="O128" s="13">
        <v>1150</v>
      </c>
      <c r="P128" s="13">
        <v>0.8</v>
      </c>
      <c r="Q128" s="13">
        <f ca="1">VLOOKUP(A128,Sheet4!$A$6:$J$152,8,0)</f>
        <v>1228</v>
      </c>
      <c r="R128" s="13">
        <f ca="1">VLOOKUP(A128,Sheet4!$A$6:$J$152,9,0)</f>
        <v>982</v>
      </c>
      <c r="S128" s="13">
        <f ca="1">VLOOKUP(A128,Sheet4!$A$6:$J$152,10,0)</f>
        <v>246</v>
      </c>
      <c r="T128" s="13"/>
      <c r="U128" s="13">
        <f t="shared" si="7"/>
        <v>13330</v>
      </c>
      <c r="V128" s="13"/>
    </row>
    <row r="129" spans="1:23">
      <c r="A129" s="10" t="s">
        <v>158</v>
      </c>
      <c r="B129" s="10"/>
      <c r="C129" s="11">
        <f t="shared" si="5"/>
        <v>445305</v>
      </c>
      <c r="D129" s="11">
        <f ca="1">SUM(D130:D136)</f>
        <v>314172</v>
      </c>
      <c r="E129" s="11">
        <f ca="1">SUM(E130:E136)</f>
        <v>131133</v>
      </c>
      <c r="F129" s="12">
        <v>1150</v>
      </c>
      <c r="G129" s="12">
        <v>1950</v>
      </c>
      <c r="H129" s="10" t="s">
        <v>49</v>
      </c>
      <c r="I129" s="11">
        <f>SUM(I130:I136)</f>
        <v>61700</v>
      </c>
      <c r="J129" s="11">
        <f>SUM(J130:J136)</f>
        <v>42828</v>
      </c>
      <c r="K129" s="11">
        <f>SUM(K130:K136)</f>
        <v>18872</v>
      </c>
      <c r="L129" s="11">
        <f ca="1">VLOOKUP(A129,Sheet4!$A$6:$J$152,3,0)</f>
        <v>163</v>
      </c>
      <c r="M129" s="11">
        <f ca="1">VLOOKUP(A129,Sheet4!$A$6:$J$152,4,0)</f>
        <v>8339</v>
      </c>
      <c r="N129" s="11">
        <f ca="1">VLOOKUP(A129,Sheet4!$A$6:$J$152,5,0)</f>
        <v>7961</v>
      </c>
      <c r="O129" s="11">
        <v>1150</v>
      </c>
      <c r="P129" s="10" t="s">
        <v>49</v>
      </c>
      <c r="Q129" s="11">
        <f ca="1">VLOOKUP(A129,Sheet4!$A$6:$J$152,8,0)</f>
        <v>916</v>
      </c>
      <c r="R129" s="11">
        <f ca="1">VLOOKUP(A129,Sheet4!$A$6:$J$152,9,0)</f>
        <v>732</v>
      </c>
      <c r="S129" s="11">
        <f ca="1">VLOOKUP(A129,Sheet4!$A$6:$J$152,10,0)</f>
        <v>184</v>
      </c>
      <c r="T129" s="11">
        <v>-292</v>
      </c>
      <c r="U129" s="11">
        <f t="shared" si="7"/>
        <v>43268</v>
      </c>
      <c r="V129" s="11"/>
      <c r="W129">
        <v>1</v>
      </c>
    </row>
    <row r="130" spans="1:23" s="3" customFormat="1">
      <c r="A130" s="19" t="s">
        <v>159</v>
      </c>
      <c r="B130" s="22">
        <v>615001</v>
      </c>
      <c r="C130" s="13">
        <f t="shared" si="5"/>
        <v>0</v>
      </c>
      <c r="D130" s="13">
        <f ca="1">VLOOKUP(A130,Sheet2!$A$6:$C$212,2,0)</f>
        <v>0</v>
      </c>
      <c r="E130" s="13">
        <f ca="1">VLOOKUP(A130,Sheet2!$A$6:$C$212,3,0)</f>
        <v>0</v>
      </c>
      <c r="F130" s="14">
        <v>1150</v>
      </c>
      <c r="G130" s="14">
        <v>1950</v>
      </c>
      <c r="H130" s="9">
        <v>0.6</v>
      </c>
      <c r="I130" s="13">
        <f t="shared" si="6"/>
        <v>0</v>
      </c>
      <c r="J130" s="13">
        <f t="shared" si="8"/>
        <v>0</v>
      </c>
      <c r="K130" s="13">
        <f t="shared" si="9"/>
        <v>0</v>
      </c>
      <c r="L130" s="13">
        <v>0</v>
      </c>
      <c r="M130" s="13">
        <v>0</v>
      </c>
      <c r="N130" s="13">
        <v>0</v>
      </c>
      <c r="O130" s="13">
        <v>1150</v>
      </c>
      <c r="P130" s="13">
        <v>0.6</v>
      </c>
      <c r="Q130" s="13">
        <v>0</v>
      </c>
      <c r="R130" s="13">
        <v>0</v>
      </c>
      <c r="S130" s="13">
        <v>0</v>
      </c>
      <c r="T130" s="13"/>
      <c r="U130" s="13">
        <f t="shared" si="7"/>
        <v>0</v>
      </c>
      <c r="V130" s="13"/>
    </row>
    <row r="131" spans="1:23" s="3" customFormat="1">
      <c r="A131" s="9" t="s">
        <v>160</v>
      </c>
      <c r="B131" s="22">
        <v>615002</v>
      </c>
      <c r="C131" s="13">
        <f t="shared" si="5"/>
        <v>52099</v>
      </c>
      <c r="D131" s="13">
        <f ca="1">VLOOKUP(A131,Sheet2!$A$6:$C$212,2,0)</f>
        <v>35406</v>
      </c>
      <c r="E131" s="13">
        <f ca="1">VLOOKUP(A131,Sheet2!$A$6:$C$212,3,0)</f>
        <v>16693</v>
      </c>
      <c r="F131" s="14">
        <v>1150</v>
      </c>
      <c r="G131" s="14">
        <v>1950</v>
      </c>
      <c r="H131" s="9">
        <v>0.6</v>
      </c>
      <c r="I131" s="13">
        <f t="shared" si="6"/>
        <v>7327</v>
      </c>
      <c r="J131" s="13">
        <f t="shared" si="8"/>
        <v>4396</v>
      </c>
      <c r="K131" s="13">
        <f t="shared" si="9"/>
        <v>2931</v>
      </c>
      <c r="L131" s="13">
        <v>0</v>
      </c>
      <c r="M131" s="13">
        <v>0</v>
      </c>
      <c r="N131" s="13">
        <v>0</v>
      </c>
      <c r="O131" s="13">
        <v>1150</v>
      </c>
      <c r="P131" s="13">
        <v>0.6</v>
      </c>
      <c r="Q131" s="13">
        <v>0</v>
      </c>
      <c r="R131" s="13">
        <v>0</v>
      </c>
      <c r="S131" s="13">
        <v>0</v>
      </c>
      <c r="T131" s="13"/>
      <c r="U131" s="13">
        <f t="shared" si="7"/>
        <v>4396</v>
      </c>
      <c r="V131" s="13"/>
    </row>
    <row r="132" spans="1:23" s="3" customFormat="1">
      <c r="A132" s="19" t="s">
        <v>161</v>
      </c>
      <c r="B132" s="22">
        <v>615003</v>
      </c>
      <c r="C132" s="13">
        <f t="shared" si="5"/>
        <v>77231</v>
      </c>
      <c r="D132" s="13">
        <f ca="1">VLOOKUP(A132,Sheet2!$A$6:$C$212,2,0)</f>
        <v>54471</v>
      </c>
      <c r="E132" s="13">
        <f ca="1">VLOOKUP(A132,Sheet2!$A$6:$C$212,3,0)</f>
        <v>22760</v>
      </c>
      <c r="F132" s="14">
        <v>1150</v>
      </c>
      <c r="G132" s="14">
        <v>1950</v>
      </c>
      <c r="H132" s="9">
        <v>0.6</v>
      </c>
      <c r="I132" s="13">
        <f t="shared" si="6"/>
        <v>10702</v>
      </c>
      <c r="J132" s="13">
        <f t="shared" si="8"/>
        <v>6421</v>
      </c>
      <c r="K132" s="13">
        <f t="shared" si="9"/>
        <v>4281</v>
      </c>
      <c r="L132" s="13">
        <v>0</v>
      </c>
      <c r="M132" s="13">
        <v>0</v>
      </c>
      <c r="N132" s="13">
        <v>0</v>
      </c>
      <c r="O132" s="13">
        <v>1150</v>
      </c>
      <c r="P132" s="13">
        <v>0.6</v>
      </c>
      <c r="Q132" s="13">
        <v>0</v>
      </c>
      <c r="R132" s="13">
        <v>0</v>
      </c>
      <c r="S132" s="13">
        <v>0</v>
      </c>
      <c r="T132" s="13"/>
      <c r="U132" s="13">
        <f t="shared" si="7"/>
        <v>6421</v>
      </c>
      <c r="V132" s="13"/>
    </row>
    <row r="133" spans="1:23" s="3" customFormat="1">
      <c r="A133" s="28" t="s">
        <v>162</v>
      </c>
      <c r="B133" s="22">
        <v>615004</v>
      </c>
      <c r="C133" s="13">
        <f t="shared" si="5"/>
        <v>75830</v>
      </c>
      <c r="D133" s="13">
        <f ca="1">VLOOKUP(A133,Sheet2!$A$6:$C$212,2,0)</f>
        <v>53475</v>
      </c>
      <c r="E133" s="13">
        <f ca="1">VLOOKUP(A133,Sheet2!$A$6:$C$212,3,0)</f>
        <v>22355</v>
      </c>
      <c r="F133" s="14">
        <v>1150</v>
      </c>
      <c r="G133" s="14">
        <v>1950</v>
      </c>
      <c r="H133" s="9">
        <v>0.6</v>
      </c>
      <c r="I133" s="13">
        <f t="shared" si="6"/>
        <v>10509</v>
      </c>
      <c r="J133" s="13">
        <f t="shared" si="8"/>
        <v>6305</v>
      </c>
      <c r="K133" s="13">
        <f t="shared" si="9"/>
        <v>4204</v>
      </c>
      <c r="L133" s="13">
        <v>0</v>
      </c>
      <c r="M133" s="13">
        <v>0</v>
      </c>
      <c r="N133" s="13">
        <v>0</v>
      </c>
      <c r="O133" s="13">
        <v>1150</v>
      </c>
      <c r="P133" s="13">
        <v>0.6</v>
      </c>
      <c r="Q133" s="13">
        <v>0</v>
      </c>
      <c r="R133" s="13">
        <v>0</v>
      </c>
      <c r="S133" s="13">
        <v>0</v>
      </c>
      <c r="T133" s="13"/>
      <c r="U133" s="13">
        <f t="shared" si="7"/>
        <v>6305</v>
      </c>
      <c r="V133" s="13" t="s">
        <v>163</v>
      </c>
    </row>
    <row r="134" spans="1:23" s="3" customFormat="1">
      <c r="A134" s="9" t="s">
        <v>164</v>
      </c>
      <c r="B134" s="22">
        <v>615005</v>
      </c>
      <c r="C134" s="13">
        <f t="shared" si="5"/>
        <v>30967</v>
      </c>
      <c r="D134" s="13">
        <f ca="1">VLOOKUP(A134,Sheet2!$A$6:$C$212,2,0)</f>
        <v>24014</v>
      </c>
      <c r="E134" s="13">
        <f ca="1">VLOOKUP(A134,Sheet2!$A$6:$C$212,3,0)</f>
        <v>6953</v>
      </c>
      <c r="F134" s="14">
        <v>1150</v>
      </c>
      <c r="G134" s="14">
        <v>1950</v>
      </c>
      <c r="H134" s="9">
        <v>0.6</v>
      </c>
      <c r="I134" s="13">
        <f t="shared" si="6"/>
        <v>4117</v>
      </c>
      <c r="J134" s="13">
        <f t="shared" si="8"/>
        <v>2470</v>
      </c>
      <c r="K134" s="13">
        <f t="shared" si="9"/>
        <v>1647</v>
      </c>
      <c r="L134" s="13">
        <v>0</v>
      </c>
      <c r="M134" s="13">
        <v>0</v>
      </c>
      <c r="N134" s="13">
        <v>0</v>
      </c>
      <c r="O134" s="13">
        <v>1150</v>
      </c>
      <c r="P134" s="13">
        <v>0.6</v>
      </c>
      <c r="Q134" s="13">
        <v>0</v>
      </c>
      <c r="R134" s="13">
        <v>0</v>
      </c>
      <c r="S134" s="13">
        <v>0</v>
      </c>
      <c r="T134" s="13"/>
      <c r="U134" s="13">
        <f t="shared" si="7"/>
        <v>2470</v>
      </c>
      <c r="V134" s="13"/>
    </row>
    <row r="135" spans="1:23" s="3" customFormat="1">
      <c r="A135" s="9" t="s">
        <v>165</v>
      </c>
      <c r="B135" s="22">
        <v>615008</v>
      </c>
      <c r="C135" s="13">
        <f t="shared" si="5"/>
        <v>116989</v>
      </c>
      <c r="D135" s="13">
        <f ca="1">VLOOKUP(A135,Sheet2!$A$6:$C$212,2,0)</f>
        <v>80336</v>
      </c>
      <c r="E135" s="13">
        <f ca="1">VLOOKUP(A135,Sheet2!$A$6:$C$212,3,0)</f>
        <v>36653</v>
      </c>
      <c r="F135" s="14">
        <v>1150</v>
      </c>
      <c r="G135" s="14">
        <v>1950</v>
      </c>
      <c r="H135" s="9">
        <v>0.8</v>
      </c>
      <c r="I135" s="13">
        <f t="shared" si="6"/>
        <v>16386</v>
      </c>
      <c r="J135" s="13">
        <f t="shared" si="8"/>
        <v>13109</v>
      </c>
      <c r="K135" s="13">
        <f t="shared" si="9"/>
        <v>3277</v>
      </c>
      <c r="L135" s="13">
        <f ca="1">VLOOKUP(A135,Sheet4!$A$6:$J$152,3,0)</f>
        <v>152</v>
      </c>
      <c r="M135" s="13">
        <f ca="1">VLOOKUP(A135,Sheet4!$A$6:$J$152,4,0)</f>
        <v>7402</v>
      </c>
      <c r="N135" s="13">
        <f ca="1">VLOOKUP(A135,Sheet4!$A$6:$J$152,5,0)</f>
        <v>7798</v>
      </c>
      <c r="O135" s="13">
        <v>1150</v>
      </c>
      <c r="P135" s="13">
        <v>0.8</v>
      </c>
      <c r="Q135" s="13">
        <f ca="1">VLOOKUP(A135,Sheet4!$A$6:$J$152,8,0)</f>
        <v>897</v>
      </c>
      <c r="R135" s="13">
        <f ca="1">VLOOKUP(A135,Sheet4!$A$6:$J$152,9,0)</f>
        <v>717</v>
      </c>
      <c r="S135" s="13">
        <f ca="1">VLOOKUP(A135,Sheet4!$A$6:$J$152,10,0)</f>
        <v>180</v>
      </c>
      <c r="T135" s="13">
        <v>-231</v>
      </c>
      <c r="U135" s="13">
        <f t="shared" si="7"/>
        <v>13595</v>
      </c>
      <c r="V135" s="13"/>
    </row>
    <row r="136" spans="1:23" s="3" customFormat="1">
      <c r="A136" s="9" t="s">
        <v>166</v>
      </c>
      <c r="B136" s="22">
        <v>615009</v>
      </c>
      <c r="C136" s="13">
        <f t="shared" ref="C136:C199" si="10">D136+E136</f>
        <v>92189</v>
      </c>
      <c r="D136" s="13">
        <f ca="1">VLOOKUP(A136,Sheet2!$A$6:$C$212,2,0)</f>
        <v>66470</v>
      </c>
      <c r="E136" s="13">
        <f ca="1">VLOOKUP(A136,Sheet2!$A$6:$C$212,3,0)</f>
        <v>25719</v>
      </c>
      <c r="F136" s="14">
        <v>1150</v>
      </c>
      <c r="G136" s="14">
        <v>1950</v>
      </c>
      <c r="H136" s="9">
        <v>0.8</v>
      </c>
      <c r="I136" s="13">
        <f t="shared" ref="I136:I199" si="11">ROUND((D136*F136+E136*G136)/10000,0)</f>
        <v>12659</v>
      </c>
      <c r="J136" s="13">
        <f t="shared" si="8"/>
        <v>10127</v>
      </c>
      <c r="K136" s="13">
        <f t="shared" si="9"/>
        <v>2532</v>
      </c>
      <c r="L136" s="13">
        <f ca="1">VLOOKUP(A136,Sheet4!$A$6:$J$152,3,0)</f>
        <v>11</v>
      </c>
      <c r="M136" s="13">
        <f ca="1">VLOOKUP(A136,Sheet4!$A$6:$J$152,4,0)</f>
        <v>937</v>
      </c>
      <c r="N136" s="13">
        <f ca="1">VLOOKUP(A136,Sheet4!$A$6:$J$152,5,0)</f>
        <v>163</v>
      </c>
      <c r="O136" s="13">
        <v>1150</v>
      </c>
      <c r="P136" s="13">
        <v>0.8</v>
      </c>
      <c r="Q136" s="13">
        <f ca="1">VLOOKUP(A136,Sheet4!$A$6:$J$152,8,0)</f>
        <v>19</v>
      </c>
      <c r="R136" s="13">
        <f ca="1">VLOOKUP(A136,Sheet4!$A$6:$J$152,9,0)</f>
        <v>15</v>
      </c>
      <c r="S136" s="13">
        <f ca="1">VLOOKUP(A136,Sheet4!$A$6:$J$152,10,0)</f>
        <v>4</v>
      </c>
      <c r="T136" s="13">
        <v>-61</v>
      </c>
      <c r="U136" s="13">
        <f t="shared" ref="U136:U199" si="12">J136+R136+T136</f>
        <v>10081</v>
      </c>
      <c r="V136" s="13"/>
    </row>
    <row r="137" spans="1:23">
      <c r="A137" s="10" t="s">
        <v>167</v>
      </c>
      <c r="B137" s="10"/>
      <c r="C137" s="11">
        <f t="shared" si="10"/>
        <v>177159</v>
      </c>
      <c r="D137" s="11">
        <f ca="1">VLOOKUP(A137,Sheet2!$A$6:$C$212,2,0)</f>
        <v>125577</v>
      </c>
      <c r="E137" s="11">
        <f ca="1">VLOOKUP(A137,Sheet2!$A$6:$C$212,3,0)</f>
        <v>51582</v>
      </c>
      <c r="F137" s="12">
        <v>1150</v>
      </c>
      <c r="G137" s="12">
        <v>1950</v>
      </c>
      <c r="H137" s="10">
        <v>0.8</v>
      </c>
      <c r="I137" s="11">
        <f t="shared" si="11"/>
        <v>24500</v>
      </c>
      <c r="J137" s="11">
        <f t="shared" ref="J137:J200" si="13">ROUND((F137*D137*H137+G137*E137*H137)/10000,0)</f>
        <v>19600</v>
      </c>
      <c r="K137" s="11">
        <f t="shared" ref="K137:K200" si="14">I137-J137</f>
        <v>4900</v>
      </c>
      <c r="L137" s="11">
        <f ca="1">VLOOKUP(A137,Sheet4!$A$6:$J$152,3,0)</f>
        <v>141</v>
      </c>
      <c r="M137" s="11">
        <f ca="1">VLOOKUP(A137,Sheet4!$A$6:$J$152,4,0)</f>
        <v>8836</v>
      </c>
      <c r="N137" s="11">
        <f ca="1">VLOOKUP(A137,Sheet4!$A$6:$J$152,5,0)</f>
        <v>5264</v>
      </c>
      <c r="O137" s="11">
        <v>1150</v>
      </c>
      <c r="P137" s="10">
        <v>0.8</v>
      </c>
      <c r="Q137" s="11">
        <f ca="1">VLOOKUP(A137,Sheet4!$A$6:$J$152,8,0)</f>
        <v>605</v>
      </c>
      <c r="R137" s="11">
        <f ca="1">VLOOKUP(A137,Sheet4!$A$6:$J$152,9,0)</f>
        <v>484</v>
      </c>
      <c r="S137" s="11">
        <f ca="1">VLOOKUP(A137,Sheet4!$A$6:$J$152,10,0)</f>
        <v>121</v>
      </c>
      <c r="T137" s="11"/>
      <c r="U137" s="11">
        <f t="shared" si="12"/>
        <v>20084</v>
      </c>
      <c r="V137" s="11"/>
      <c r="W137">
        <v>1</v>
      </c>
    </row>
    <row r="138" spans="1:23" s="3" customFormat="1">
      <c r="A138" s="9" t="s">
        <v>167</v>
      </c>
      <c r="B138" s="22">
        <v>615006</v>
      </c>
      <c r="C138" s="13">
        <f t="shared" si="10"/>
        <v>177159</v>
      </c>
      <c r="D138" s="13">
        <f ca="1">VLOOKUP(A138,Sheet2!$A$6:$C$212,2,0)</f>
        <v>125577</v>
      </c>
      <c r="E138" s="13">
        <f ca="1">VLOOKUP(A138,Sheet2!$A$6:$C$212,3,0)</f>
        <v>51582</v>
      </c>
      <c r="F138" s="14">
        <v>1150</v>
      </c>
      <c r="G138" s="14">
        <v>1950</v>
      </c>
      <c r="H138" s="9">
        <v>0.8</v>
      </c>
      <c r="I138" s="13">
        <f t="shared" si="11"/>
        <v>24500</v>
      </c>
      <c r="J138" s="13">
        <f t="shared" si="13"/>
        <v>19600</v>
      </c>
      <c r="K138" s="13">
        <f t="shared" si="14"/>
        <v>4900</v>
      </c>
      <c r="L138" s="13">
        <f ca="1">VLOOKUP(A138,Sheet4!$A$6:$J$152,3,0)</f>
        <v>141</v>
      </c>
      <c r="M138" s="13">
        <f ca="1">VLOOKUP(A138,Sheet4!$A$6:$J$152,4,0)</f>
        <v>8836</v>
      </c>
      <c r="N138" s="13">
        <f ca="1">VLOOKUP(A138,Sheet4!$A$6:$J$152,5,0)</f>
        <v>5264</v>
      </c>
      <c r="O138" s="13">
        <v>1150</v>
      </c>
      <c r="P138" s="13">
        <v>0.8</v>
      </c>
      <c r="Q138" s="13">
        <f ca="1">VLOOKUP(A138,Sheet4!$A$6:$J$152,8,0)</f>
        <v>605</v>
      </c>
      <c r="R138" s="13">
        <f ca="1">VLOOKUP(A138,Sheet4!$A$6:$J$152,9,0)</f>
        <v>484</v>
      </c>
      <c r="S138" s="13">
        <f ca="1">VLOOKUP(A138,Sheet4!$A$6:$J$152,10,0)</f>
        <v>121</v>
      </c>
      <c r="T138" s="13"/>
      <c r="U138" s="13">
        <f t="shared" si="12"/>
        <v>20084</v>
      </c>
      <c r="V138" s="13"/>
    </row>
    <row r="139" spans="1:23">
      <c r="A139" s="10" t="s">
        <v>168</v>
      </c>
      <c r="B139" s="10"/>
      <c r="C139" s="11">
        <f t="shared" si="10"/>
        <v>185813</v>
      </c>
      <c r="D139" s="11">
        <f ca="1">VLOOKUP(A139,Sheet2!$A$6:$C$212,2,0)</f>
        <v>132441</v>
      </c>
      <c r="E139" s="11">
        <f ca="1">VLOOKUP(A139,Sheet2!$A$6:$C$212,3,0)</f>
        <v>53372</v>
      </c>
      <c r="F139" s="12">
        <v>1150</v>
      </c>
      <c r="G139" s="12">
        <v>1950</v>
      </c>
      <c r="H139" s="10">
        <v>0.8</v>
      </c>
      <c r="I139" s="11">
        <f t="shared" si="11"/>
        <v>25638</v>
      </c>
      <c r="J139" s="11">
        <f t="shared" si="13"/>
        <v>20511</v>
      </c>
      <c r="K139" s="11">
        <f t="shared" si="14"/>
        <v>5127</v>
      </c>
      <c r="L139" s="11">
        <f ca="1">VLOOKUP(A139,Sheet4!$A$6:$J$152,3,0)</f>
        <v>102</v>
      </c>
      <c r="M139" s="11">
        <f ca="1">VLOOKUP(A139,Sheet4!$A$6:$J$152,4,0)</f>
        <v>6446</v>
      </c>
      <c r="N139" s="11">
        <f ca="1">VLOOKUP(A139,Sheet4!$A$6:$J$152,5,0)</f>
        <v>3754</v>
      </c>
      <c r="O139" s="11">
        <v>1150</v>
      </c>
      <c r="P139" s="10">
        <v>0.8</v>
      </c>
      <c r="Q139" s="11">
        <f ca="1">VLOOKUP(A139,Sheet4!$A$6:$J$152,8,0)</f>
        <v>432</v>
      </c>
      <c r="R139" s="11">
        <f ca="1">VLOOKUP(A139,Sheet4!$A$6:$J$152,9,0)</f>
        <v>345</v>
      </c>
      <c r="S139" s="11">
        <f ca="1">VLOOKUP(A139,Sheet4!$A$6:$J$152,10,0)</f>
        <v>87</v>
      </c>
      <c r="T139" s="11"/>
      <c r="U139" s="11">
        <f t="shared" si="12"/>
        <v>20856</v>
      </c>
      <c r="V139" s="11"/>
      <c r="W139">
        <v>1</v>
      </c>
    </row>
    <row r="140" spans="1:23" s="3" customFormat="1">
      <c r="A140" s="9" t="s">
        <v>168</v>
      </c>
      <c r="B140" s="22">
        <v>615007</v>
      </c>
      <c r="C140" s="13">
        <f t="shared" si="10"/>
        <v>185813</v>
      </c>
      <c r="D140" s="13">
        <f ca="1">VLOOKUP(A140,Sheet2!$A$6:$C$212,2,0)</f>
        <v>132441</v>
      </c>
      <c r="E140" s="13">
        <f ca="1">VLOOKUP(A140,Sheet2!$A$6:$C$212,3,0)</f>
        <v>53372</v>
      </c>
      <c r="F140" s="14">
        <v>1150</v>
      </c>
      <c r="G140" s="14">
        <v>1950</v>
      </c>
      <c r="H140" s="9">
        <v>0.8</v>
      </c>
      <c r="I140" s="13">
        <f t="shared" si="11"/>
        <v>25638</v>
      </c>
      <c r="J140" s="13">
        <f t="shared" si="13"/>
        <v>20511</v>
      </c>
      <c r="K140" s="13">
        <f t="shared" si="14"/>
        <v>5127</v>
      </c>
      <c r="L140" s="13">
        <f ca="1">VLOOKUP(A140,Sheet4!$A$6:$J$152,3,0)</f>
        <v>102</v>
      </c>
      <c r="M140" s="13">
        <f ca="1">VLOOKUP(A140,Sheet4!$A$6:$J$152,4,0)</f>
        <v>6446</v>
      </c>
      <c r="N140" s="13">
        <f ca="1">VLOOKUP(A140,Sheet4!$A$6:$J$152,5,0)</f>
        <v>3754</v>
      </c>
      <c r="O140" s="13">
        <v>1150</v>
      </c>
      <c r="P140" s="13">
        <v>0.8</v>
      </c>
      <c r="Q140" s="13">
        <f ca="1">VLOOKUP(A140,Sheet4!$A$6:$J$152,8,0)</f>
        <v>432</v>
      </c>
      <c r="R140" s="13">
        <f ca="1">VLOOKUP(A140,Sheet4!$A$6:$J$152,9,0)</f>
        <v>345</v>
      </c>
      <c r="S140" s="13">
        <f ca="1">VLOOKUP(A140,Sheet4!$A$6:$J$152,10,0)</f>
        <v>87</v>
      </c>
      <c r="T140" s="13"/>
      <c r="U140" s="13">
        <f t="shared" si="12"/>
        <v>20856</v>
      </c>
      <c r="V140" s="13"/>
    </row>
    <row r="141" spans="1:23">
      <c r="A141" s="10" t="s">
        <v>169</v>
      </c>
      <c r="B141" s="10"/>
      <c r="C141" s="11">
        <f t="shared" si="10"/>
        <v>83244</v>
      </c>
      <c r="D141" s="11">
        <f ca="1">VLOOKUP(A141,Sheet2!$A$6:$C$212,2,0)</f>
        <v>61050</v>
      </c>
      <c r="E141" s="11">
        <f ca="1">VLOOKUP(A141,Sheet2!$A$6:$C$212,3,0)</f>
        <v>22194</v>
      </c>
      <c r="F141" s="12">
        <v>1150</v>
      </c>
      <c r="G141" s="12">
        <v>1950</v>
      </c>
      <c r="H141" s="10">
        <v>0.8</v>
      </c>
      <c r="I141" s="11">
        <f t="shared" si="11"/>
        <v>11349</v>
      </c>
      <c r="J141" s="11">
        <f t="shared" si="13"/>
        <v>9079</v>
      </c>
      <c r="K141" s="11">
        <f t="shared" si="14"/>
        <v>2270</v>
      </c>
      <c r="L141" s="11">
        <f ca="1">VLOOKUP(A141,Sheet4!$A$6:$J$152,3,0)</f>
        <v>1</v>
      </c>
      <c r="M141" s="11">
        <f ca="1">VLOOKUP(A141,Sheet4!$A$6:$J$152,4,0)</f>
        <v>69</v>
      </c>
      <c r="N141" s="11">
        <f ca="1">VLOOKUP(A141,Sheet4!$A$6:$J$152,5,0)</f>
        <v>31</v>
      </c>
      <c r="O141" s="11">
        <v>1150</v>
      </c>
      <c r="P141" s="10">
        <v>0.8</v>
      </c>
      <c r="Q141" s="11">
        <f ca="1">VLOOKUP(A141,Sheet4!$A$6:$J$152,8,0)</f>
        <v>4</v>
      </c>
      <c r="R141" s="11">
        <f ca="1">VLOOKUP(A141,Sheet4!$A$6:$J$152,9,0)</f>
        <v>3</v>
      </c>
      <c r="S141" s="11">
        <f ca="1">VLOOKUP(A141,Sheet4!$A$6:$J$152,10,0)</f>
        <v>1</v>
      </c>
      <c r="T141" s="11"/>
      <c r="U141" s="11">
        <f t="shared" si="12"/>
        <v>9082</v>
      </c>
      <c r="V141" s="11"/>
      <c r="W141">
        <v>1</v>
      </c>
    </row>
    <row r="142" spans="1:23" s="3" customFormat="1">
      <c r="A142" s="9" t="s">
        <v>169</v>
      </c>
      <c r="B142" s="22">
        <v>615010</v>
      </c>
      <c r="C142" s="13">
        <f t="shared" si="10"/>
        <v>83244</v>
      </c>
      <c r="D142" s="13">
        <f ca="1">VLOOKUP(A142,Sheet2!$A$6:$C$212,2,0)</f>
        <v>61050</v>
      </c>
      <c r="E142" s="13">
        <f ca="1">VLOOKUP(A142,Sheet2!$A$6:$C$212,3,0)</f>
        <v>22194</v>
      </c>
      <c r="F142" s="14">
        <v>1150</v>
      </c>
      <c r="G142" s="14">
        <v>1950</v>
      </c>
      <c r="H142" s="9">
        <v>0.8</v>
      </c>
      <c r="I142" s="13">
        <f t="shared" si="11"/>
        <v>11349</v>
      </c>
      <c r="J142" s="13">
        <f t="shared" si="13"/>
        <v>9079</v>
      </c>
      <c r="K142" s="13">
        <f t="shared" si="14"/>
        <v>2270</v>
      </c>
      <c r="L142" s="13">
        <f ca="1">VLOOKUP(A142,Sheet4!$A$6:$J$152,3,0)</f>
        <v>1</v>
      </c>
      <c r="M142" s="13">
        <f ca="1">VLOOKUP(A142,Sheet4!$A$6:$J$152,4,0)</f>
        <v>69</v>
      </c>
      <c r="N142" s="13">
        <f ca="1">VLOOKUP(A142,Sheet4!$A$6:$J$152,5,0)</f>
        <v>31</v>
      </c>
      <c r="O142" s="13">
        <v>1150</v>
      </c>
      <c r="P142" s="13">
        <v>0.8</v>
      </c>
      <c r="Q142" s="13">
        <f ca="1">VLOOKUP(A142,Sheet4!$A$6:$J$152,8,0)</f>
        <v>4</v>
      </c>
      <c r="R142" s="13">
        <f ca="1">VLOOKUP(A142,Sheet4!$A$6:$J$152,9,0)</f>
        <v>3</v>
      </c>
      <c r="S142" s="13">
        <f ca="1">VLOOKUP(A142,Sheet4!$A$6:$J$152,10,0)</f>
        <v>1</v>
      </c>
      <c r="T142" s="13"/>
      <c r="U142" s="13">
        <f t="shared" si="12"/>
        <v>9082</v>
      </c>
      <c r="V142" s="13"/>
    </row>
    <row r="143" spans="1:23">
      <c r="A143" s="10" t="s">
        <v>170</v>
      </c>
      <c r="B143" s="10"/>
      <c r="C143" s="11">
        <f t="shared" si="10"/>
        <v>494235</v>
      </c>
      <c r="D143" s="11">
        <f ca="1">SUM(D144:D147)</f>
        <v>345722</v>
      </c>
      <c r="E143" s="11">
        <f ca="1">SUM(E144:E147)</f>
        <v>148513</v>
      </c>
      <c r="F143" s="12">
        <v>1150</v>
      </c>
      <c r="G143" s="12">
        <v>1950</v>
      </c>
      <c r="H143" s="10" t="s">
        <v>49</v>
      </c>
      <c r="I143" s="11">
        <f t="shared" si="11"/>
        <v>68718</v>
      </c>
      <c r="J143" s="11">
        <f>SUM(J144:J147)</f>
        <v>51542</v>
      </c>
      <c r="K143" s="11">
        <f>SUM(K144:K147)</f>
        <v>17176</v>
      </c>
      <c r="L143" s="11">
        <f ca="1">VLOOKUP(A143,Sheet4!$A$6:$J$152,3,0)</f>
        <v>504</v>
      </c>
      <c r="M143" s="11">
        <f ca="1">VLOOKUP(A143,Sheet4!$A$6:$J$152,4,0)</f>
        <v>26182</v>
      </c>
      <c r="N143" s="11">
        <f ca="1">VLOOKUP(A143,Sheet4!$A$6:$J$152,5,0)</f>
        <v>24218</v>
      </c>
      <c r="O143" s="11">
        <v>1150</v>
      </c>
      <c r="P143" s="10" t="s">
        <v>49</v>
      </c>
      <c r="Q143" s="11">
        <f ca="1">VLOOKUP(A143,Sheet4!$A$6:$J$152,8,0)</f>
        <v>2785</v>
      </c>
      <c r="R143" s="11">
        <f ca="1">VLOOKUP(A143,Sheet4!$A$6:$J$152,9,0)</f>
        <v>2127</v>
      </c>
      <c r="S143" s="11">
        <f ca="1">VLOOKUP(A143,Sheet4!$A$6:$J$152,10,0)</f>
        <v>658</v>
      </c>
      <c r="T143" s="11">
        <v>-46</v>
      </c>
      <c r="U143" s="11">
        <f t="shared" si="12"/>
        <v>53623</v>
      </c>
      <c r="V143" s="11"/>
      <c r="W143">
        <v>1</v>
      </c>
    </row>
    <row r="144" spans="1:23" s="3" customFormat="1">
      <c r="A144" s="19" t="s">
        <v>171</v>
      </c>
      <c r="B144" s="22">
        <v>616001</v>
      </c>
      <c r="C144" s="13">
        <f t="shared" si="10"/>
        <v>69900</v>
      </c>
      <c r="D144" s="13">
        <f ca="1">VLOOKUP(A144,Sheet2!$A$6:$C$212,2,0)</f>
        <v>45945</v>
      </c>
      <c r="E144" s="13">
        <f ca="1">VLOOKUP(A144,Sheet2!$A$6:$C$212,3,0)</f>
        <v>23955</v>
      </c>
      <c r="F144" s="14">
        <v>1150</v>
      </c>
      <c r="G144" s="14">
        <v>1950</v>
      </c>
      <c r="H144" s="9">
        <v>0.6</v>
      </c>
      <c r="I144" s="13">
        <f t="shared" si="11"/>
        <v>9955</v>
      </c>
      <c r="J144" s="13">
        <f t="shared" si="13"/>
        <v>5973</v>
      </c>
      <c r="K144" s="13">
        <f t="shared" si="14"/>
        <v>3982</v>
      </c>
      <c r="L144" s="13">
        <v>0</v>
      </c>
      <c r="M144" s="13">
        <v>0</v>
      </c>
      <c r="N144" s="13">
        <v>0</v>
      </c>
      <c r="O144" s="13">
        <v>1150</v>
      </c>
      <c r="P144" s="13">
        <v>0.6</v>
      </c>
      <c r="Q144" s="13">
        <v>0</v>
      </c>
      <c r="R144" s="13">
        <v>0</v>
      </c>
      <c r="S144" s="13">
        <v>0</v>
      </c>
      <c r="T144" s="13">
        <v>-46</v>
      </c>
      <c r="U144" s="13">
        <f t="shared" si="12"/>
        <v>5927</v>
      </c>
      <c r="V144" s="13"/>
    </row>
    <row r="145" spans="1:23" s="3" customFormat="1">
      <c r="A145" s="9" t="s">
        <v>172</v>
      </c>
      <c r="B145" s="22">
        <v>616002</v>
      </c>
      <c r="C145" s="13">
        <f t="shared" si="10"/>
        <v>52549</v>
      </c>
      <c r="D145" s="13">
        <f ca="1">VLOOKUP(A145,Sheet2!$A$6:$C$212,2,0)</f>
        <v>37952</v>
      </c>
      <c r="E145" s="13">
        <f ca="1">VLOOKUP(A145,Sheet2!$A$6:$C$212,3,0)</f>
        <v>14597</v>
      </c>
      <c r="F145" s="14">
        <v>1150</v>
      </c>
      <c r="G145" s="14">
        <v>1950</v>
      </c>
      <c r="H145" s="9">
        <v>0.6</v>
      </c>
      <c r="I145" s="13">
        <f t="shared" si="11"/>
        <v>7211</v>
      </c>
      <c r="J145" s="13">
        <f t="shared" si="13"/>
        <v>4327</v>
      </c>
      <c r="K145" s="13">
        <f t="shared" si="14"/>
        <v>2884</v>
      </c>
      <c r="L145" s="13">
        <f ca="1">VLOOKUP(A145,Sheet4!$A$6:$J$152,3,0)</f>
        <v>84</v>
      </c>
      <c r="M145" s="13">
        <f ca="1">VLOOKUP(A145,Sheet4!$A$6:$J$152,4,0)</f>
        <v>4017</v>
      </c>
      <c r="N145" s="13">
        <f ca="1">VLOOKUP(A145,Sheet4!$A$6:$J$152,5,0)</f>
        <v>4383</v>
      </c>
      <c r="O145" s="13">
        <v>1150</v>
      </c>
      <c r="P145" s="13">
        <v>0.6</v>
      </c>
      <c r="Q145" s="13">
        <f ca="1">VLOOKUP(A145,Sheet4!$A$6:$J$152,8,0)</f>
        <v>504</v>
      </c>
      <c r="R145" s="13">
        <f ca="1">VLOOKUP(A145,Sheet4!$A$6:$J$152,9,0)</f>
        <v>302</v>
      </c>
      <c r="S145" s="13">
        <f ca="1">VLOOKUP(A145,Sheet4!$A$6:$J$152,10,0)</f>
        <v>202</v>
      </c>
      <c r="T145" s="13"/>
      <c r="U145" s="13">
        <f t="shared" si="12"/>
        <v>4629</v>
      </c>
      <c r="V145" s="13"/>
    </row>
    <row r="146" spans="1:23" s="3" customFormat="1">
      <c r="A146" s="9" t="s">
        <v>173</v>
      </c>
      <c r="B146" s="22">
        <v>616004</v>
      </c>
      <c r="C146" s="13">
        <f t="shared" si="10"/>
        <v>161832</v>
      </c>
      <c r="D146" s="13">
        <f ca="1">VLOOKUP(A146,Sheet2!$A$6:$C$212,2,0)</f>
        <v>112340</v>
      </c>
      <c r="E146" s="13">
        <f ca="1">VLOOKUP(A146,Sheet2!$A$6:$C$212,3,0)</f>
        <v>49492</v>
      </c>
      <c r="F146" s="14">
        <v>1150</v>
      </c>
      <c r="G146" s="14">
        <v>1950</v>
      </c>
      <c r="H146" s="9">
        <v>0.8</v>
      </c>
      <c r="I146" s="13">
        <f t="shared" si="11"/>
        <v>22570</v>
      </c>
      <c r="J146" s="13">
        <f t="shared" si="13"/>
        <v>18056</v>
      </c>
      <c r="K146" s="13">
        <f t="shared" si="14"/>
        <v>4514</v>
      </c>
      <c r="L146" s="13">
        <f ca="1">VLOOKUP(A146,Sheet4!$A$6:$J$152,3,0)</f>
        <v>231</v>
      </c>
      <c r="M146" s="13">
        <f ca="1">VLOOKUP(A146,Sheet4!$A$6:$J$152,4,0)</f>
        <v>11079</v>
      </c>
      <c r="N146" s="13">
        <f ca="1">VLOOKUP(A146,Sheet4!$A$6:$J$152,5,0)</f>
        <v>12021</v>
      </c>
      <c r="O146" s="13">
        <v>1150</v>
      </c>
      <c r="P146" s="13">
        <v>0.8</v>
      </c>
      <c r="Q146" s="13">
        <f ca="1">VLOOKUP(A146,Sheet4!$A$6:$J$152,8,0)</f>
        <v>1382</v>
      </c>
      <c r="R146" s="13">
        <f ca="1">VLOOKUP(A146,Sheet4!$A$6:$J$152,9,0)</f>
        <v>1106</v>
      </c>
      <c r="S146" s="13">
        <f ca="1">VLOOKUP(A146,Sheet4!$A$6:$J$152,10,0)</f>
        <v>276</v>
      </c>
      <c r="T146" s="13"/>
      <c r="U146" s="13">
        <f t="shared" si="12"/>
        <v>19162</v>
      </c>
      <c r="V146" s="13"/>
    </row>
    <row r="147" spans="1:23" s="3" customFormat="1">
      <c r="A147" s="9" t="s">
        <v>174</v>
      </c>
      <c r="B147" s="22">
        <v>616007</v>
      </c>
      <c r="C147" s="13">
        <f t="shared" si="10"/>
        <v>209954</v>
      </c>
      <c r="D147" s="13">
        <f ca="1">VLOOKUP(A147,Sheet2!$A$6:$C$212,2,0)</f>
        <v>149485</v>
      </c>
      <c r="E147" s="13">
        <f ca="1">VLOOKUP(A147,Sheet2!$A$6:$C$212,3,0)</f>
        <v>60469</v>
      </c>
      <c r="F147" s="14">
        <v>1150</v>
      </c>
      <c r="G147" s="14">
        <v>1950</v>
      </c>
      <c r="H147" s="9">
        <v>0.8</v>
      </c>
      <c r="I147" s="13">
        <f t="shared" si="11"/>
        <v>28982</v>
      </c>
      <c r="J147" s="13">
        <f t="shared" si="13"/>
        <v>23186</v>
      </c>
      <c r="K147" s="13">
        <f t="shared" si="14"/>
        <v>5796</v>
      </c>
      <c r="L147" s="13">
        <f ca="1">VLOOKUP(A147,Sheet4!$A$6:$J$152,3,0)</f>
        <v>189</v>
      </c>
      <c r="M147" s="13">
        <f ca="1">VLOOKUP(A147,Sheet4!$A$6:$J$152,4,0)</f>
        <v>11086</v>
      </c>
      <c r="N147" s="13">
        <f ca="1">VLOOKUP(A147,Sheet4!$A$6:$J$152,5,0)</f>
        <v>7814</v>
      </c>
      <c r="O147" s="13">
        <v>1150</v>
      </c>
      <c r="P147" s="13">
        <v>0.8</v>
      </c>
      <c r="Q147" s="13">
        <f ca="1">VLOOKUP(A147,Sheet4!$A$6:$J$152,8,0)</f>
        <v>899</v>
      </c>
      <c r="R147" s="13">
        <f ca="1">VLOOKUP(A147,Sheet4!$A$6:$J$152,9,0)</f>
        <v>719</v>
      </c>
      <c r="S147" s="13">
        <f ca="1">VLOOKUP(A147,Sheet4!$A$6:$J$152,10,0)</f>
        <v>180</v>
      </c>
      <c r="T147" s="13"/>
      <c r="U147" s="13">
        <f t="shared" si="12"/>
        <v>23905</v>
      </c>
      <c r="V147" s="13" t="s">
        <v>235</v>
      </c>
    </row>
    <row r="148" spans="1:23">
      <c r="A148" s="10" t="s">
        <v>175</v>
      </c>
      <c r="B148" s="10"/>
      <c r="C148" s="11">
        <f t="shared" si="10"/>
        <v>211371</v>
      </c>
      <c r="D148" s="11">
        <f ca="1">VLOOKUP(A148,Sheet2!$A$6:$C$212,2,0)</f>
        <v>146916</v>
      </c>
      <c r="E148" s="11">
        <f ca="1">VLOOKUP(A148,Sheet2!$A$6:$C$212,3,0)</f>
        <v>64455</v>
      </c>
      <c r="F148" s="12">
        <v>1150</v>
      </c>
      <c r="G148" s="12">
        <v>1950</v>
      </c>
      <c r="H148" s="10">
        <v>0.8</v>
      </c>
      <c r="I148" s="11">
        <f t="shared" si="11"/>
        <v>29464</v>
      </c>
      <c r="J148" s="11">
        <f t="shared" si="13"/>
        <v>23571</v>
      </c>
      <c r="K148" s="11">
        <f t="shared" si="14"/>
        <v>5893</v>
      </c>
      <c r="L148" s="11">
        <f ca="1">VLOOKUP(A148,Sheet4!$A$6:$J$152,3,0)</f>
        <v>167</v>
      </c>
      <c r="M148" s="11">
        <f ca="1">VLOOKUP(A148,Sheet4!$A$6:$J$152,4,0)</f>
        <v>9313</v>
      </c>
      <c r="N148" s="11">
        <f ca="1">VLOOKUP(A148,Sheet4!$A$6:$J$152,5,0)</f>
        <v>7387</v>
      </c>
      <c r="O148" s="11">
        <v>1150</v>
      </c>
      <c r="P148" s="10">
        <v>0.8</v>
      </c>
      <c r="Q148" s="11">
        <f ca="1">VLOOKUP(A148,Sheet4!$A$6:$J$152,8,0)</f>
        <v>850</v>
      </c>
      <c r="R148" s="11">
        <f ca="1">VLOOKUP(A148,Sheet4!$A$6:$J$152,9,0)</f>
        <v>680</v>
      </c>
      <c r="S148" s="11">
        <f ca="1">VLOOKUP(A148,Sheet4!$A$6:$J$152,10,0)</f>
        <v>170</v>
      </c>
      <c r="T148" s="11"/>
      <c r="U148" s="11">
        <f t="shared" si="12"/>
        <v>24251</v>
      </c>
      <c r="V148" s="11"/>
      <c r="W148">
        <v>1</v>
      </c>
    </row>
    <row r="149" spans="1:23" s="3" customFormat="1">
      <c r="A149" s="9" t="s">
        <v>175</v>
      </c>
      <c r="B149" s="22">
        <v>616006</v>
      </c>
      <c r="C149" s="13">
        <f t="shared" si="10"/>
        <v>211371</v>
      </c>
      <c r="D149" s="13">
        <f ca="1">VLOOKUP(A149,Sheet2!$A$6:$C$212,2,0)</f>
        <v>146916</v>
      </c>
      <c r="E149" s="13">
        <f ca="1">VLOOKUP(A149,Sheet2!$A$6:$C$212,3,0)</f>
        <v>64455</v>
      </c>
      <c r="F149" s="14">
        <v>1150</v>
      </c>
      <c r="G149" s="14">
        <v>1950</v>
      </c>
      <c r="H149" s="9">
        <v>0.8</v>
      </c>
      <c r="I149" s="13">
        <f t="shared" si="11"/>
        <v>29464</v>
      </c>
      <c r="J149" s="13">
        <f t="shared" si="13"/>
        <v>23571</v>
      </c>
      <c r="K149" s="13">
        <f t="shared" si="14"/>
        <v>5893</v>
      </c>
      <c r="L149" s="13">
        <f ca="1">VLOOKUP(A149,Sheet4!$A$6:$J$152,3,0)</f>
        <v>167</v>
      </c>
      <c r="M149" s="13">
        <f ca="1">VLOOKUP(A149,Sheet4!$A$6:$J$152,4,0)</f>
        <v>9313</v>
      </c>
      <c r="N149" s="13">
        <f ca="1">VLOOKUP(A149,Sheet4!$A$6:$J$152,5,0)</f>
        <v>7387</v>
      </c>
      <c r="O149" s="13">
        <v>1150</v>
      </c>
      <c r="P149" s="13">
        <v>0.8</v>
      </c>
      <c r="Q149" s="13">
        <f ca="1">VLOOKUP(A149,Sheet4!$A$6:$J$152,8,0)</f>
        <v>850</v>
      </c>
      <c r="R149" s="13">
        <f ca="1">VLOOKUP(A149,Sheet4!$A$6:$J$152,9,0)</f>
        <v>680</v>
      </c>
      <c r="S149" s="13">
        <f ca="1">VLOOKUP(A149,Sheet4!$A$6:$J$152,10,0)</f>
        <v>170</v>
      </c>
      <c r="T149" s="13"/>
      <c r="U149" s="13">
        <f t="shared" si="12"/>
        <v>24251</v>
      </c>
      <c r="V149" s="13"/>
    </row>
    <row r="150" spans="1:23">
      <c r="A150" s="10" t="s">
        <v>176</v>
      </c>
      <c r="B150" s="10"/>
      <c r="C150" s="11">
        <f t="shared" si="10"/>
        <v>192735</v>
      </c>
      <c r="D150" s="11">
        <f ca="1">VLOOKUP(A150,Sheet2!$A$6:$C$212,2,0)</f>
        <v>128212</v>
      </c>
      <c r="E150" s="11">
        <f ca="1">VLOOKUP(A150,Sheet2!$A$6:$C$212,3,0)</f>
        <v>64523</v>
      </c>
      <c r="F150" s="12">
        <v>1150</v>
      </c>
      <c r="G150" s="12">
        <v>1950</v>
      </c>
      <c r="H150" s="10">
        <v>0.8</v>
      </c>
      <c r="I150" s="11">
        <f t="shared" si="11"/>
        <v>27326</v>
      </c>
      <c r="J150" s="11">
        <f t="shared" si="13"/>
        <v>21861</v>
      </c>
      <c r="K150" s="11">
        <f t="shared" si="14"/>
        <v>5465</v>
      </c>
      <c r="L150" s="11">
        <f ca="1">VLOOKUP(A150,Sheet4!$A$6:$J$152,3,0)</f>
        <v>271</v>
      </c>
      <c r="M150" s="11">
        <f ca="1">VLOOKUP(A150,Sheet4!$A$6:$J$152,4,0)</f>
        <v>14794</v>
      </c>
      <c r="N150" s="11">
        <f ca="1">VLOOKUP(A150,Sheet4!$A$6:$J$152,5,0)</f>
        <v>12306</v>
      </c>
      <c r="O150" s="11">
        <v>1150</v>
      </c>
      <c r="P150" s="10">
        <v>0.8</v>
      </c>
      <c r="Q150" s="11">
        <f ca="1">VLOOKUP(A150,Sheet4!$A$6:$J$152,8,0)</f>
        <v>1415</v>
      </c>
      <c r="R150" s="11">
        <f ca="1">VLOOKUP(A150,Sheet4!$A$6:$J$152,9,0)</f>
        <v>1132</v>
      </c>
      <c r="S150" s="11">
        <f ca="1">VLOOKUP(A150,Sheet4!$A$6:$J$152,10,0)</f>
        <v>283</v>
      </c>
      <c r="T150" s="11"/>
      <c r="U150" s="11">
        <f t="shared" si="12"/>
        <v>22993</v>
      </c>
      <c r="V150" s="11"/>
      <c r="W150">
        <v>1</v>
      </c>
    </row>
    <row r="151" spans="1:23" s="3" customFormat="1">
      <c r="A151" s="9" t="s">
        <v>176</v>
      </c>
      <c r="B151" s="22">
        <v>616005</v>
      </c>
      <c r="C151" s="13">
        <f t="shared" si="10"/>
        <v>192735</v>
      </c>
      <c r="D151" s="13">
        <f ca="1">VLOOKUP(A151,Sheet2!$A$6:$C$212,2,0)</f>
        <v>128212</v>
      </c>
      <c r="E151" s="13">
        <f ca="1">VLOOKUP(A151,Sheet2!$A$6:$C$212,3,0)</f>
        <v>64523</v>
      </c>
      <c r="F151" s="14">
        <v>1150</v>
      </c>
      <c r="G151" s="14">
        <v>1950</v>
      </c>
      <c r="H151" s="9">
        <v>0.8</v>
      </c>
      <c r="I151" s="13">
        <f t="shared" si="11"/>
        <v>27326</v>
      </c>
      <c r="J151" s="13">
        <f t="shared" si="13"/>
        <v>21861</v>
      </c>
      <c r="K151" s="13">
        <f t="shared" si="14"/>
        <v>5465</v>
      </c>
      <c r="L151" s="13">
        <f ca="1">VLOOKUP(A151,Sheet4!$A$6:$J$152,3,0)</f>
        <v>271</v>
      </c>
      <c r="M151" s="13">
        <f ca="1">VLOOKUP(A151,Sheet4!$A$6:$J$152,4,0)</f>
        <v>14794</v>
      </c>
      <c r="N151" s="13">
        <f ca="1">VLOOKUP(A151,Sheet4!$A$6:$J$152,5,0)</f>
        <v>12306</v>
      </c>
      <c r="O151" s="13">
        <v>1150</v>
      </c>
      <c r="P151" s="13">
        <v>0.8</v>
      </c>
      <c r="Q151" s="13">
        <f ca="1">VLOOKUP(A151,Sheet4!$A$6:$J$152,8,0)</f>
        <v>1415</v>
      </c>
      <c r="R151" s="13">
        <f ca="1">VLOOKUP(A151,Sheet4!$A$6:$J$152,9,0)</f>
        <v>1132</v>
      </c>
      <c r="S151" s="13">
        <f ca="1">VLOOKUP(A151,Sheet4!$A$6:$J$152,10,0)</f>
        <v>283</v>
      </c>
      <c r="T151" s="13"/>
      <c r="U151" s="13">
        <f t="shared" si="12"/>
        <v>22993</v>
      </c>
      <c r="V151" s="13"/>
    </row>
    <row r="152" spans="1:23">
      <c r="A152" s="10" t="s">
        <v>177</v>
      </c>
      <c r="B152" s="10"/>
      <c r="C152" s="11">
        <f t="shared" si="10"/>
        <v>239956</v>
      </c>
      <c r="D152" s="11">
        <f ca="1">SUM(D153:D157)</f>
        <v>174895</v>
      </c>
      <c r="E152" s="11">
        <f ca="1">SUM(E153:E157)</f>
        <v>65061</v>
      </c>
      <c r="F152" s="12">
        <v>1150</v>
      </c>
      <c r="G152" s="12">
        <v>1950</v>
      </c>
      <c r="H152" s="10" t="s">
        <v>49</v>
      </c>
      <c r="I152" s="11">
        <f t="shared" si="11"/>
        <v>32800</v>
      </c>
      <c r="J152" s="11">
        <f>SUM(J153:J157)</f>
        <v>23964</v>
      </c>
      <c r="K152" s="11">
        <f t="shared" si="14"/>
        <v>8836</v>
      </c>
      <c r="L152" s="11">
        <f ca="1">VLOOKUP(A152,Sheet4!$A$6:$J$152,3,0)</f>
        <v>48</v>
      </c>
      <c r="M152" s="11">
        <f ca="1">VLOOKUP(A152,Sheet4!$A$6:$J$152,4,0)</f>
        <v>2123</v>
      </c>
      <c r="N152" s="11">
        <f ca="1">VLOOKUP(A152,Sheet4!$A$6:$J$152,5,0)</f>
        <v>2677</v>
      </c>
      <c r="O152" s="11">
        <v>1150</v>
      </c>
      <c r="P152" s="10" t="s">
        <v>49</v>
      </c>
      <c r="Q152" s="11">
        <f ca="1">VLOOKUP(A152,Sheet4!$A$6:$J$152,8,0)</f>
        <v>308</v>
      </c>
      <c r="R152" s="11">
        <f ca="1">VLOOKUP(A152,Sheet4!$A$6:$J$152,9,0)</f>
        <v>240</v>
      </c>
      <c r="S152" s="11">
        <f ca="1">VLOOKUP(A152,Sheet4!$A$6:$J$152,10,0)</f>
        <v>68</v>
      </c>
      <c r="T152" s="11"/>
      <c r="U152" s="11">
        <f t="shared" si="12"/>
        <v>24204</v>
      </c>
      <c r="V152" s="11"/>
      <c r="W152">
        <v>1</v>
      </c>
    </row>
    <row r="153" spans="1:23" s="3" customFormat="1">
      <c r="A153" s="19" t="s">
        <v>178</v>
      </c>
      <c r="B153" s="22">
        <v>617001</v>
      </c>
      <c r="C153" s="13">
        <f t="shared" si="10"/>
        <v>0</v>
      </c>
      <c r="D153" s="13">
        <f ca="1">VLOOKUP(A153,Sheet2!$A$6:$C$212,2,0)</f>
        <v>0</v>
      </c>
      <c r="E153" s="13">
        <f ca="1">VLOOKUP(A153,Sheet2!$A$6:$C$212,3,0)</f>
        <v>0</v>
      </c>
      <c r="F153" s="14">
        <v>1150</v>
      </c>
      <c r="G153" s="14">
        <v>1950</v>
      </c>
      <c r="H153" s="9">
        <v>0.6</v>
      </c>
      <c r="I153" s="13">
        <f t="shared" si="11"/>
        <v>0</v>
      </c>
      <c r="J153" s="13">
        <f t="shared" si="13"/>
        <v>0</v>
      </c>
      <c r="K153" s="13">
        <f t="shared" si="14"/>
        <v>0</v>
      </c>
      <c r="L153" s="13">
        <v>0</v>
      </c>
      <c r="M153" s="13">
        <v>0</v>
      </c>
      <c r="N153" s="13">
        <v>0</v>
      </c>
      <c r="O153" s="13">
        <v>1150</v>
      </c>
      <c r="P153" s="13">
        <v>0.6</v>
      </c>
      <c r="Q153" s="13">
        <v>0</v>
      </c>
      <c r="R153" s="13">
        <v>0</v>
      </c>
      <c r="S153" s="13">
        <v>0</v>
      </c>
      <c r="T153" s="13"/>
      <c r="U153" s="13">
        <f t="shared" si="12"/>
        <v>0</v>
      </c>
      <c r="V153" s="13"/>
    </row>
    <row r="154" spans="1:23" s="3" customFormat="1">
      <c r="A154" s="9" t="s">
        <v>179</v>
      </c>
      <c r="B154" s="22">
        <v>617002</v>
      </c>
      <c r="C154" s="13">
        <f t="shared" si="10"/>
        <v>61747</v>
      </c>
      <c r="D154" s="13">
        <f ca="1">VLOOKUP(A154,Sheet2!$A$6:$C$212,2,0)</f>
        <v>43658</v>
      </c>
      <c r="E154" s="13">
        <f ca="1">VLOOKUP(A154,Sheet2!$A$6:$C$212,3,0)</f>
        <v>18089</v>
      </c>
      <c r="F154" s="14">
        <v>1150</v>
      </c>
      <c r="G154" s="14">
        <v>1950</v>
      </c>
      <c r="H154" s="9">
        <v>0.6</v>
      </c>
      <c r="I154" s="13">
        <f t="shared" si="11"/>
        <v>8548</v>
      </c>
      <c r="J154" s="13">
        <f t="shared" si="13"/>
        <v>5129</v>
      </c>
      <c r="K154" s="13">
        <f t="shared" si="14"/>
        <v>3419</v>
      </c>
      <c r="L154" s="13">
        <v>0</v>
      </c>
      <c r="M154" s="13">
        <v>0</v>
      </c>
      <c r="N154" s="13">
        <v>0</v>
      </c>
      <c r="O154" s="13">
        <v>1150</v>
      </c>
      <c r="P154" s="13">
        <v>0.6</v>
      </c>
      <c r="Q154" s="13">
        <v>0</v>
      </c>
      <c r="R154" s="13">
        <v>0</v>
      </c>
      <c r="S154" s="13">
        <v>0</v>
      </c>
      <c r="T154" s="13"/>
      <c r="U154" s="13">
        <f t="shared" si="12"/>
        <v>5129</v>
      </c>
      <c r="V154" s="13"/>
    </row>
    <row r="155" spans="1:23" s="3" customFormat="1">
      <c r="A155" s="9" t="s">
        <v>180</v>
      </c>
      <c r="B155" s="22">
        <v>617003</v>
      </c>
      <c r="C155" s="13">
        <f t="shared" si="10"/>
        <v>20890</v>
      </c>
      <c r="D155" s="13">
        <f ca="1">VLOOKUP(A155,Sheet2!$A$6:$C$212,2,0)</f>
        <v>15555</v>
      </c>
      <c r="E155" s="13">
        <f ca="1">VLOOKUP(A155,Sheet2!$A$6:$C$212,3,0)</f>
        <v>5335</v>
      </c>
      <c r="F155" s="14">
        <v>1150</v>
      </c>
      <c r="G155" s="14">
        <v>1950</v>
      </c>
      <c r="H155" s="9">
        <v>0.6</v>
      </c>
      <c r="I155" s="13">
        <f t="shared" si="11"/>
        <v>2829</v>
      </c>
      <c r="J155" s="13">
        <f t="shared" si="13"/>
        <v>1697</v>
      </c>
      <c r="K155" s="13">
        <f t="shared" si="14"/>
        <v>1132</v>
      </c>
      <c r="L155" s="13">
        <f ca="1">VLOOKUP(A155,Sheet4!$A$6:$J$152,3,0)</f>
        <v>5</v>
      </c>
      <c r="M155" s="13">
        <f ca="1">VLOOKUP(A155,Sheet4!$A$6:$J$152,4,0)</f>
        <v>212</v>
      </c>
      <c r="N155" s="13">
        <f ca="1">VLOOKUP(A155,Sheet4!$A$6:$J$152,5,0)</f>
        <v>288</v>
      </c>
      <c r="O155" s="13">
        <v>1150</v>
      </c>
      <c r="P155" s="13">
        <v>0.6</v>
      </c>
      <c r="Q155" s="13">
        <f ca="1">VLOOKUP(A155,Sheet4!$A$6:$J$152,8,0)</f>
        <v>33</v>
      </c>
      <c r="R155" s="13">
        <f ca="1">VLOOKUP(A155,Sheet4!$A$6:$J$152,9,0)</f>
        <v>20</v>
      </c>
      <c r="S155" s="13">
        <f ca="1">VLOOKUP(A155,Sheet4!$A$6:$J$152,10,0)</f>
        <v>13</v>
      </c>
      <c r="T155" s="13"/>
      <c r="U155" s="13">
        <f t="shared" si="12"/>
        <v>1717</v>
      </c>
      <c r="V155" s="13"/>
    </row>
    <row r="156" spans="1:23" s="3" customFormat="1">
      <c r="A156" s="9" t="s">
        <v>181</v>
      </c>
      <c r="B156" s="22">
        <v>617004</v>
      </c>
      <c r="C156" s="13">
        <f t="shared" si="10"/>
        <v>74477</v>
      </c>
      <c r="D156" s="13">
        <f ca="1">VLOOKUP(A156,Sheet2!$A$6:$C$212,2,0)</f>
        <v>54850</v>
      </c>
      <c r="E156" s="13">
        <f ca="1">VLOOKUP(A156,Sheet2!$A$6:$C$212,3,0)</f>
        <v>19627</v>
      </c>
      <c r="F156" s="14">
        <v>1150</v>
      </c>
      <c r="G156" s="14">
        <v>1950</v>
      </c>
      <c r="H156" s="9">
        <v>0.8</v>
      </c>
      <c r="I156" s="13">
        <f t="shared" si="11"/>
        <v>10135</v>
      </c>
      <c r="J156" s="13">
        <f t="shared" si="13"/>
        <v>8108</v>
      </c>
      <c r="K156" s="13">
        <f t="shared" si="14"/>
        <v>2027</v>
      </c>
      <c r="L156" s="13">
        <f ca="1">VLOOKUP(A156,Sheet4!$A$6:$J$152,3,0)</f>
        <v>17</v>
      </c>
      <c r="M156" s="13">
        <f ca="1">VLOOKUP(A156,Sheet4!$A$6:$J$152,4,0)</f>
        <v>465</v>
      </c>
      <c r="N156" s="13">
        <f ca="1">VLOOKUP(A156,Sheet4!$A$6:$J$152,5,0)</f>
        <v>1235</v>
      </c>
      <c r="O156" s="13">
        <v>1150</v>
      </c>
      <c r="P156" s="13">
        <v>0.8</v>
      </c>
      <c r="Q156" s="13">
        <f ca="1">VLOOKUP(A156,Sheet4!$A$6:$J$152,8,0)</f>
        <v>142</v>
      </c>
      <c r="R156" s="13">
        <f ca="1">VLOOKUP(A156,Sheet4!$A$6:$J$152,9,0)</f>
        <v>114</v>
      </c>
      <c r="S156" s="13">
        <f ca="1">VLOOKUP(A156,Sheet4!$A$6:$J$152,10,0)</f>
        <v>28</v>
      </c>
      <c r="T156" s="13"/>
      <c r="U156" s="13">
        <f t="shared" si="12"/>
        <v>8222</v>
      </c>
      <c r="V156" s="13" t="s">
        <v>182</v>
      </c>
    </row>
    <row r="157" spans="1:23" s="3" customFormat="1">
      <c r="A157" s="9" t="s">
        <v>183</v>
      </c>
      <c r="B157" s="22">
        <v>617005</v>
      </c>
      <c r="C157" s="13">
        <f t="shared" si="10"/>
        <v>82842</v>
      </c>
      <c r="D157" s="13">
        <f ca="1">VLOOKUP(A157,Sheet2!$A$6:$C$212,2,0)</f>
        <v>60832</v>
      </c>
      <c r="E157" s="13">
        <f ca="1">VLOOKUP(A157,Sheet2!$A$6:$C$212,3,0)</f>
        <v>22010</v>
      </c>
      <c r="F157" s="14">
        <v>1150</v>
      </c>
      <c r="G157" s="14">
        <v>1950</v>
      </c>
      <c r="H157" s="9">
        <v>0.8</v>
      </c>
      <c r="I157" s="13">
        <f t="shared" si="11"/>
        <v>11288</v>
      </c>
      <c r="J157" s="13">
        <f t="shared" si="13"/>
        <v>9030</v>
      </c>
      <c r="K157" s="13">
        <f t="shared" si="14"/>
        <v>2258</v>
      </c>
      <c r="L157" s="13">
        <f ca="1">VLOOKUP(A157,Sheet4!$A$6:$J$152,3,0)</f>
        <v>26</v>
      </c>
      <c r="M157" s="13">
        <f ca="1">VLOOKUP(A157,Sheet4!$A$6:$J$152,4,0)</f>
        <v>1446</v>
      </c>
      <c r="N157" s="13">
        <f ca="1">VLOOKUP(A157,Sheet4!$A$6:$J$152,5,0)</f>
        <v>1154</v>
      </c>
      <c r="O157" s="13">
        <v>1150</v>
      </c>
      <c r="P157" s="13">
        <v>0.8</v>
      </c>
      <c r="Q157" s="13">
        <f ca="1">VLOOKUP(A157,Sheet4!$A$6:$J$152,8,0)</f>
        <v>133</v>
      </c>
      <c r="R157" s="13">
        <f ca="1">VLOOKUP(A157,Sheet4!$A$6:$J$152,9,0)</f>
        <v>106</v>
      </c>
      <c r="S157" s="13">
        <f ca="1">VLOOKUP(A157,Sheet4!$A$6:$J$152,10,0)</f>
        <v>27</v>
      </c>
      <c r="T157" s="13"/>
      <c r="U157" s="13">
        <f t="shared" si="12"/>
        <v>9136</v>
      </c>
      <c r="V157" s="13"/>
    </row>
    <row r="158" spans="1:23">
      <c r="A158" s="10" t="s">
        <v>184</v>
      </c>
      <c r="B158" s="10"/>
      <c r="C158" s="11">
        <f t="shared" si="10"/>
        <v>50287</v>
      </c>
      <c r="D158" s="11">
        <f ca="1">VLOOKUP(A158,Sheet2!$A$6:$C$212,2,0)</f>
        <v>36838</v>
      </c>
      <c r="E158" s="11">
        <f ca="1">VLOOKUP(A158,Sheet2!$A$6:$C$212,3,0)</f>
        <v>13449</v>
      </c>
      <c r="F158" s="12">
        <v>1150</v>
      </c>
      <c r="G158" s="12">
        <v>1950</v>
      </c>
      <c r="H158" s="10">
        <v>0.8</v>
      </c>
      <c r="I158" s="11">
        <f t="shared" si="11"/>
        <v>6859</v>
      </c>
      <c r="J158" s="11">
        <f t="shared" si="13"/>
        <v>5487</v>
      </c>
      <c r="K158" s="11">
        <f t="shared" si="14"/>
        <v>1372</v>
      </c>
      <c r="L158" s="11">
        <f ca="1">VLOOKUP(A158,Sheet4!$A$6:$J$152,3,0)</f>
        <v>30</v>
      </c>
      <c r="M158" s="11">
        <f ca="1">VLOOKUP(A158,Sheet4!$A$6:$J$152,4,0)</f>
        <v>1608</v>
      </c>
      <c r="N158" s="11">
        <f ca="1">VLOOKUP(A158,Sheet4!$A$6:$J$152,5,0)</f>
        <v>1392</v>
      </c>
      <c r="O158" s="11">
        <v>1150</v>
      </c>
      <c r="P158" s="10">
        <v>0.8</v>
      </c>
      <c r="Q158" s="11">
        <f ca="1">VLOOKUP(A158,Sheet4!$A$6:$J$152,8,0)</f>
        <v>160</v>
      </c>
      <c r="R158" s="11">
        <f ca="1">VLOOKUP(A158,Sheet4!$A$6:$J$152,9,0)</f>
        <v>128</v>
      </c>
      <c r="S158" s="11">
        <f ca="1">VLOOKUP(A158,Sheet4!$A$6:$J$152,10,0)</f>
        <v>32</v>
      </c>
      <c r="T158" s="11"/>
      <c r="U158" s="11">
        <f t="shared" si="12"/>
        <v>5615</v>
      </c>
      <c r="V158" s="11"/>
      <c r="W158">
        <v>1</v>
      </c>
    </row>
    <row r="159" spans="1:23" s="3" customFormat="1">
      <c r="A159" s="9" t="s">
        <v>184</v>
      </c>
      <c r="B159" s="22">
        <v>617006</v>
      </c>
      <c r="C159" s="13">
        <f t="shared" si="10"/>
        <v>50287</v>
      </c>
      <c r="D159" s="13">
        <f ca="1">VLOOKUP(A159,Sheet2!$A$6:$C$212,2,0)</f>
        <v>36838</v>
      </c>
      <c r="E159" s="13">
        <f ca="1">VLOOKUP(A159,Sheet2!$A$6:$C$212,3,0)</f>
        <v>13449</v>
      </c>
      <c r="F159" s="14">
        <v>1150</v>
      </c>
      <c r="G159" s="14">
        <v>1950</v>
      </c>
      <c r="H159" s="9">
        <v>0.8</v>
      </c>
      <c r="I159" s="13">
        <f t="shared" si="11"/>
        <v>6859</v>
      </c>
      <c r="J159" s="13">
        <f t="shared" si="13"/>
        <v>5487</v>
      </c>
      <c r="K159" s="13">
        <f t="shared" si="14"/>
        <v>1372</v>
      </c>
      <c r="L159" s="13">
        <f ca="1">VLOOKUP(A159,Sheet4!$A$6:$J$152,3,0)</f>
        <v>30</v>
      </c>
      <c r="M159" s="13">
        <f ca="1">VLOOKUP(A159,Sheet4!$A$6:$J$152,4,0)</f>
        <v>1608</v>
      </c>
      <c r="N159" s="13">
        <f ca="1">VLOOKUP(A159,Sheet4!$A$6:$J$152,5,0)</f>
        <v>1392</v>
      </c>
      <c r="O159" s="13">
        <v>1150</v>
      </c>
      <c r="P159" s="13">
        <v>0.8</v>
      </c>
      <c r="Q159" s="13">
        <f ca="1">VLOOKUP(A159,Sheet4!$A$6:$J$152,8,0)</f>
        <v>160</v>
      </c>
      <c r="R159" s="13">
        <f ca="1">VLOOKUP(A159,Sheet4!$A$6:$J$152,9,0)</f>
        <v>128</v>
      </c>
      <c r="S159" s="13">
        <f ca="1">VLOOKUP(A159,Sheet4!$A$6:$J$152,10,0)</f>
        <v>32</v>
      </c>
      <c r="T159" s="13"/>
      <c r="U159" s="13">
        <f t="shared" si="12"/>
        <v>5615</v>
      </c>
      <c r="V159" s="13"/>
    </row>
    <row r="160" spans="1:23">
      <c r="A160" s="10" t="s">
        <v>185</v>
      </c>
      <c r="B160" s="10"/>
      <c r="C160" s="11">
        <f t="shared" si="10"/>
        <v>48047</v>
      </c>
      <c r="D160" s="11">
        <f ca="1">VLOOKUP(A160,Sheet2!$A$6:$C$212,2,0)</f>
        <v>34705</v>
      </c>
      <c r="E160" s="11">
        <f ca="1">VLOOKUP(A160,Sheet2!$A$6:$C$212,3,0)</f>
        <v>13342</v>
      </c>
      <c r="F160" s="12">
        <v>1150</v>
      </c>
      <c r="G160" s="12">
        <v>1950</v>
      </c>
      <c r="H160" s="10">
        <v>0.8</v>
      </c>
      <c r="I160" s="11">
        <f t="shared" si="11"/>
        <v>6593</v>
      </c>
      <c r="J160" s="11">
        <f t="shared" si="13"/>
        <v>5274</v>
      </c>
      <c r="K160" s="11">
        <f t="shared" si="14"/>
        <v>1319</v>
      </c>
      <c r="L160" s="11">
        <f ca="1">VLOOKUP(A160,Sheet4!$A$6:$J$152,3,0)</f>
        <v>106</v>
      </c>
      <c r="M160" s="11">
        <f ca="1">VLOOKUP(A160,Sheet4!$A$6:$J$152,4,0)</f>
        <v>5011</v>
      </c>
      <c r="N160" s="11">
        <f ca="1">VLOOKUP(A160,Sheet4!$A$6:$J$152,5,0)</f>
        <v>5589</v>
      </c>
      <c r="O160" s="11">
        <v>1150</v>
      </c>
      <c r="P160" s="10">
        <v>0.8</v>
      </c>
      <c r="Q160" s="11">
        <f ca="1">VLOOKUP(A160,Sheet4!$A$6:$J$152,8,0)</f>
        <v>643</v>
      </c>
      <c r="R160" s="11">
        <f ca="1">VLOOKUP(A160,Sheet4!$A$6:$J$152,9,0)</f>
        <v>514</v>
      </c>
      <c r="S160" s="11">
        <f ca="1">VLOOKUP(A160,Sheet4!$A$6:$J$152,10,0)</f>
        <v>129</v>
      </c>
      <c r="T160" s="11"/>
      <c r="U160" s="11">
        <f t="shared" si="12"/>
        <v>5788</v>
      </c>
      <c r="V160" s="11"/>
      <c r="W160">
        <v>1</v>
      </c>
    </row>
    <row r="161" spans="1:23" s="3" customFormat="1">
      <c r="A161" s="9" t="s">
        <v>185</v>
      </c>
      <c r="B161" s="22">
        <v>617007</v>
      </c>
      <c r="C161" s="13">
        <f t="shared" si="10"/>
        <v>48047</v>
      </c>
      <c r="D161" s="13">
        <f ca="1">VLOOKUP(A161,Sheet2!$A$6:$C$212,2,0)</f>
        <v>34705</v>
      </c>
      <c r="E161" s="13">
        <f ca="1">VLOOKUP(A161,Sheet2!$A$6:$C$212,3,0)</f>
        <v>13342</v>
      </c>
      <c r="F161" s="14">
        <v>1150</v>
      </c>
      <c r="G161" s="14">
        <v>1950</v>
      </c>
      <c r="H161" s="9">
        <v>0.8</v>
      </c>
      <c r="I161" s="13">
        <f t="shared" si="11"/>
        <v>6593</v>
      </c>
      <c r="J161" s="13">
        <f t="shared" si="13"/>
        <v>5274</v>
      </c>
      <c r="K161" s="13">
        <f t="shared" si="14"/>
        <v>1319</v>
      </c>
      <c r="L161" s="13">
        <f ca="1">VLOOKUP(A161,Sheet4!$A$6:$J$152,3,0)</f>
        <v>106</v>
      </c>
      <c r="M161" s="13">
        <f ca="1">VLOOKUP(A161,Sheet4!$A$6:$J$152,4,0)</f>
        <v>5011</v>
      </c>
      <c r="N161" s="13">
        <f ca="1">VLOOKUP(A161,Sheet4!$A$6:$J$152,5,0)</f>
        <v>5589</v>
      </c>
      <c r="O161" s="13">
        <v>1150</v>
      </c>
      <c r="P161" s="13">
        <v>0.8</v>
      </c>
      <c r="Q161" s="13">
        <f ca="1">VLOOKUP(A161,Sheet4!$A$6:$J$152,8,0)</f>
        <v>643</v>
      </c>
      <c r="R161" s="13">
        <f ca="1">VLOOKUP(A161,Sheet4!$A$6:$J$152,9,0)</f>
        <v>514</v>
      </c>
      <c r="S161" s="13">
        <f ca="1">VLOOKUP(A161,Sheet4!$A$6:$J$152,10,0)</f>
        <v>129</v>
      </c>
      <c r="T161" s="13"/>
      <c r="U161" s="13">
        <f t="shared" si="12"/>
        <v>5788</v>
      </c>
      <c r="V161" s="13"/>
    </row>
    <row r="162" spans="1:23">
      <c r="A162" s="10" t="s">
        <v>186</v>
      </c>
      <c r="B162" s="10"/>
      <c r="C162" s="11">
        <f t="shared" si="10"/>
        <v>53351</v>
      </c>
      <c r="D162" s="11">
        <f ca="1">VLOOKUP(A162,Sheet2!$A$6:$C$212,2,0)</f>
        <v>35039</v>
      </c>
      <c r="E162" s="11">
        <f ca="1">VLOOKUP(A162,Sheet2!$A$6:$C$212,3,0)</f>
        <v>18312</v>
      </c>
      <c r="F162" s="12">
        <v>1150</v>
      </c>
      <c r="G162" s="12">
        <v>1950</v>
      </c>
      <c r="H162" s="10">
        <v>0.8</v>
      </c>
      <c r="I162" s="11">
        <f t="shared" si="11"/>
        <v>7600</v>
      </c>
      <c r="J162" s="11">
        <f t="shared" si="13"/>
        <v>6080</v>
      </c>
      <c r="K162" s="11">
        <f t="shared" si="14"/>
        <v>1520</v>
      </c>
      <c r="L162" s="11">
        <f ca="1">VLOOKUP(A162,Sheet4!$A$6:$J$152,3,0)</f>
        <v>101</v>
      </c>
      <c r="M162" s="11">
        <f ca="1">VLOOKUP(A162,Sheet4!$A$6:$J$152,4,0)</f>
        <v>5040</v>
      </c>
      <c r="N162" s="11">
        <f ca="1">VLOOKUP(A162,Sheet4!$A$6:$J$152,5,0)</f>
        <v>5060</v>
      </c>
      <c r="O162" s="11">
        <v>1150</v>
      </c>
      <c r="P162" s="10">
        <v>0.8</v>
      </c>
      <c r="Q162" s="11">
        <f ca="1">VLOOKUP(A162,Sheet4!$A$6:$J$152,8,0)</f>
        <v>582</v>
      </c>
      <c r="R162" s="11">
        <f ca="1">VLOOKUP(A162,Sheet4!$A$6:$J$152,9,0)</f>
        <v>466</v>
      </c>
      <c r="S162" s="11">
        <f ca="1">VLOOKUP(A162,Sheet4!$A$6:$J$152,10,0)</f>
        <v>116</v>
      </c>
      <c r="T162" s="11">
        <v>-200</v>
      </c>
      <c r="U162" s="11">
        <f t="shared" si="12"/>
        <v>6346</v>
      </c>
      <c r="V162" s="11"/>
      <c r="W162">
        <v>1</v>
      </c>
    </row>
    <row r="163" spans="1:23" s="3" customFormat="1">
      <c r="A163" s="9" t="s">
        <v>186</v>
      </c>
      <c r="B163" s="22">
        <v>617008</v>
      </c>
      <c r="C163" s="13">
        <f t="shared" si="10"/>
        <v>53351</v>
      </c>
      <c r="D163" s="13">
        <f ca="1">VLOOKUP(A163,Sheet2!$A$6:$C$212,2,0)</f>
        <v>35039</v>
      </c>
      <c r="E163" s="13">
        <f ca="1">VLOOKUP(A163,Sheet2!$A$6:$C$212,3,0)</f>
        <v>18312</v>
      </c>
      <c r="F163" s="14">
        <v>1150</v>
      </c>
      <c r="G163" s="14">
        <v>1950</v>
      </c>
      <c r="H163" s="9">
        <v>0.8</v>
      </c>
      <c r="I163" s="13">
        <f t="shared" si="11"/>
        <v>7600</v>
      </c>
      <c r="J163" s="13">
        <f t="shared" si="13"/>
        <v>6080</v>
      </c>
      <c r="K163" s="13">
        <f t="shared" si="14"/>
        <v>1520</v>
      </c>
      <c r="L163" s="13">
        <f ca="1">VLOOKUP(A163,Sheet4!$A$6:$J$152,3,0)</f>
        <v>101</v>
      </c>
      <c r="M163" s="13">
        <f ca="1">VLOOKUP(A163,Sheet4!$A$6:$J$152,4,0)</f>
        <v>5040</v>
      </c>
      <c r="N163" s="13">
        <f ca="1">VLOOKUP(A163,Sheet4!$A$6:$J$152,5,0)</f>
        <v>5060</v>
      </c>
      <c r="O163" s="13">
        <v>1150</v>
      </c>
      <c r="P163" s="13">
        <v>0.8</v>
      </c>
      <c r="Q163" s="13">
        <f ca="1">VLOOKUP(A163,Sheet4!$A$6:$J$152,8,0)</f>
        <v>582</v>
      </c>
      <c r="R163" s="13">
        <f ca="1">VLOOKUP(A163,Sheet4!$A$6:$J$152,9,0)</f>
        <v>466</v>
      </c>
      <c r="S163" s="13">
        <f ca="1">VLOOKUP(A163,Sheet4!$A$6:$J$152,10,0)</f>
        <v>116</v>
      </c>
      <c r="T163" s="13">
        <v>-200</v>
      </c>
      <c r="U163" s="13">
        <f t="shared" si="12"/>
        <v>6346</v>
      </c>
      <c r="V163" s="13"/>
    </row>
    <row r="164" spans="1:23">
      <c r="A164" s="10" t="s">
        <v>187</v>
      </c>
      <c r="B164" s="10"/>
      <c r="C164" s="11">
        <f t="shared" si="10"/>
        <v>130955</v>
      </c>
      <c r="D164" s="11">
        <f ca="1">VLOOKUP(A164,Sheet2!$A$6:$C$212,2,0)</f>
        <v>87740</v>
      </c>
      <c r="E164" s="11">
        <f ca="1">VLOOKUP(A164,Sheet2!$A$6:$C$212,3,0)</f>
        <v>43215</v>
      </c>
      <c r="F164" s="12">
        <v>1150</v>
      </c>
      <c r="G164" s="12">
        <v>1950</v>
      </c>
      <c r="H164" s="10">
        <v>0.8</v>
      </c>
      <c r="I164" s="11">
        <f t="shared" si="11"/>
        <v>18517</v>
      </c>
      <c r="J164" s="11">
        <f t="shared" si="13"/>
        <v>14814</v>
      </c>
      <c r="K164" s="11">
        <f t="shared" si="14"/>
        <v>3703</v>
      </c>
      <c r="L164" s="11">
        <f ca="1">VLOOKUP(A164,Sheet4!$A$6:$J$152,3,0)</f>
        <v>117</v>
      </c>
      <c r="M164" s="11">
        <f ca="1">VLOOKUP(A164,Sheet4!$A$6:$J$152,4,0)</f>
        <v>6838</v>
      </c>
      <c r="N164" s="11">
        <f ca="1">VLOOKUP(A164,Sheet4!$A$6:$J$152,5,0)</f>
        <v>4862</v>
      </c>
      <c r="O164" s="11">
        <v>1150</v>
      </c>
      <c r="P164" s="10">
        <v>0.8</v>
      </c>
      <c r="Q164" s="11">
        <f ca="1">VLOOKUP(A164,Sheet4!$A$6:$J$152,8,0)</f>
        <v>559</v>
      </c>
      <c r="R164" s="11">
        <f ca="1">VLOOKUP(A164,Sheet4!$A$6:$J$152,9,0)</f>
        <v>447</v>
      </c>
      <c r="S164" s="11">
        <f ca="1">VLOOKUP(A164,Sheet4!$A$6:$J$152,10,0)</f>
        <v>112</v>
      </c>
      <c r="T164" s="11">
        <v>-420</v>
      </c>
      <c r="U164" s="11">
        <f t="shared" si="12"/>
        <v>14841</v>
      </c>
      <c r="V164" s="11"/>
      <c r="W164">
        <v>1</v>
      </c>
    </row>
    <row r="165" spans="1:23" s="3" customFormat="1">
      <c r="A165" s="9" t="s">
        <v>187</v>
      </c>
      <c r="B165" s="22">
        <v>617009</v>
      </c>
      <c r="C165" s="13">
        <f t="shared" si="10"/>
        <v>130955</v>
      </c>
      <c r="D165" s="13">
        <f ca="1">VLOOKUP(A165,Sheet2!$A$6:$C$212,2,0)</f>
        <v>87740</v>
      </c>
      <c r="E165" s="13">
        <f ca="1">VLOOKUP(A165,Sheet2!$A$6:$C$212,3,0)</f>
        <v>43215</v>
      </c>
      <c r="F165" s="14">
        <v>1150</v>
      </c>
      <c r="G165" s="14">
        <v>1950</v>
      </c>
      <c r="H165" s="9">
        <v>0.8</v>
      </c>
      <c r="I165" s="13">
        <f t="shared" si="11"/>
        <v>18517</v>
      </c>
      <c r="J165" s="13">
        <f t="shared" si="13"/>
        <v>14814</v>
      </c>
      <c r="K165" s="13">
        <f t="shared" si="14"/>
        <v>3703</v>
      </c>
      <c r="L165" s="13">
        <f ca="1">VLOOKUP(A165,Sheet4!$A$6:$J$152,3,0)</f>
        <v>117</v>
      </c>
      <c r="M165" s="13">
        <f ca="1">VLOOKUP(A165,Sheet4!$A$6:$J$152,4,0)</f>
        <v>6838</v>
      </c>
      <c r="N165" s="13">
        <f ca="1">VLOOKUP(A165,Sheet4!$A$6:$J$152,5,0)</f>
        <v>4862</v>
      </c>
      <c r="O165" s="13">
        <v>1150</v>
      </c>
      <c r="P165" s="13">
        <v>0.8</v>
      </c>
      <c r="Q165" s="13">
        <f ca="1">VLOOKUP(A165,Sheet4!$A$6:$J$152,8,0)</f>
        <v>559</v>
      </c>
      <c r="R165" s="13">
        <f ca="1">VLOOKUP(A165,Sheet4!$A$6:$J$152,9,0)</f>
        <v>447</v>
      </c>
      <c r="S165" s="13">
        <f ca="1">VLOOKUP(A165,Sheet4!$A$6:$J$152,10,0)</f>
        <v>112</v>
      </c>
      <c r="T165" s="13">
        <v>-420</v>
      </c>
      <c r="U165" s="13">
        <f t="shared" si="12"/>
        <v>14841</v>
      </c>
      <c r="V165" s="13"/>
    </row>
    <row r="166" spans="1:23">
      <c r="A166" s="10" t="s">
        <v>188</v>
      </c>
      <c r="B166" s="10"/>
      <c r="C166" s="11">
        <f t="shared" si="10"/>
        <v>328194</v>
      </c>
      <c r="D166" s="11">
        <f ca="1">SUM(D167:D172)</f>
        <v>239811</v>
      </c>
      <c r="E166" s="11">
        <f ca="1">SUM(E167:E172)</f>
        <v>88383</v>
      </c>
      <c r="F166" s="12">
        <v>1150</v>
      </c>
      <c r="G166" s="12">
        <v>1950</v>
      </c>
      <c r="H166" s="10" t="s">
        <v>49</v>
      </c>
      <c r="I166" s="11">
        <f t="shared" si="11"/>
        <v>44813</v>
      </c>
      <c r="J166" s="11">
        <f>SUM(J167:J172)</f>
        <v>34824</v>
      </c>
      <c r="K166" s="11">
        <f t="shared" si="14"/>
        <v>9989</v>
      </c>
      <c r="L166" s="11">
        <f ca="1">VLOOKUP(A166,Sheet4!$A$6:$J$152,3,0)</f>
        <v>242</v>
      </c>
      <c r="M166" s="11">
        <f ca="1">VLOOKUP(A166,Sheet4!$A$6:$J$152,4,0)</f>
        <v>8665</v>
      </c>
      <c r="N166" s="11">
        <f ca="1">VLOOKUP(A166,Sheet4!$A$6:$J$152,5,0)</f>
        <v>15535</v>
      </c>
      <c r="O166" s="11">
        <v>1150</v>
      </c>
      <c r="P166" s="10" t="s">
        <v>49</v>
      </c>
      <c r="Q166" s="11">
        <f ca="1">VLOOKUP(A166,Sheet4!$A$6:$J$152,8,0)</f>
        <v>1787</v>
      </c>
      <c r="R166" s="11">
        <f ca="1">VLOOKUP(A166,Sheet4!$A$6:$J$152,9,0)</f>
        <v>1666</v>
      </c>
      <c r="S166" s="11">
        <f ca="1">VLOOKUP(A166,Sheet4!$A$6:$J$152,10,0)</f>
        <v>121</v>
      </c>
      <c r="T166" s="11"/>
      <c r="U166" s="11">
        <f t="shared" si="12"/>
        <v>36490</v>
      </c>
      <c r="V166" s="11"/>
      <c r="W166">
        <v>1</v>
      </c>
    </row>
    <row r="167" spans="1:23" s="3" customFormat="1">
      <c r="A167" s="19" t="s">
        <v>189</v>
      </c>
      <c r="B167" s="22">
        <v>618001</v>
      </c>
      <c r="C167" s="13">
        <f t="shared" si="10"/>
        <v>7543</v>
      </c>
      <c r="D167" s="13">
        <f ca="1">VLOOKUP(A167,Sheet2!$A$6:$C$212,2,0)</f>
        <v>4216</v>
      </c>
      <c r="E167" s="13">
        <f ca="1">VLOOKUP(A167,Sheet2!$A$6:$C$212,3,0)</f>
        <v>3327</v>
      </c>
      <c r="F167" s="14">
        <v>1150</v>
      </c>
      <c r="G167" s="14">
        <v>1950</v>
      </c>
      <c r="H167" s="9">
        <v>0.6</v>
      </c>
      <c r="I167" s="13">
        <f t="shared" si="11"/>
        <v>1134</v>
      </c>
      <c r="J167" s="13">
        <f t="shared" si="13"/>
        <v>680</v>
      </c>
      <c r="K167" s="13">
        <f t="shared" si="14"/>
        <v>454</v>
      </c>
      <c r="L167" s="13">
        <v>0</v>
      </c>
      <c r="M167" s="13">
        <v>0</v>
      </c>
      <c r="N167" s="13">
        <v>0</v>
      </c>
      <c r="O167" s="13">
        <v>1150</v>
      </c>
      <c r="P167" s="13">
        <v>0.6</v>
      </c>
      <c r="Q167" s="13">
        <v>0</v>
      </c>
      <c r="R167" s="13">
        <v>0</v>
      </c>
      <c r="S167" s="13">
        <v>0</v>
      </c>
      <c r="T167" s="13"/>
      <c r="U167" s="13">
        <f t="shared" si="12"/>
        <v>680</v>
      </c>
      <c r="V167" s="13"/>
    </row>
    <row r="168" spans="1:23" s="3" customFormat="1">
      <c r="A168" s="22" t="s">
        <v>190</v>
      </c>
      <c r="B168" s="22">
        <v>618002</v>
      </c>
      <c r="C168" s="13">
        <f t="shared" si="10"/>
        <v>112641</v>
      </c>
      <c r="D168" s="13">
        <f ca="1">VLOOKUP(A168,Sheet2!$A$6:$C$212,2,0)</f>
        <v>83588</v>
      </c>
      <c r="E168" s="13">
        <f ca="1">VLOOKUP(A168,Sheet2!$A$6:$C$212,3,0)</f>
        <v>29053</v>
      </c>
      <c r="F168" s="14">
        <v>1150</v>
      </c>
      <c r="G168" s="14">
        <v>1950</v>
      </c>
      <c r="H168" s="9">
        <v>0.6</v>
      </c>
      <c r="I168" s="13">
        <f t="shared" si="11"/>
        <v>15278</v>
      </c>
      <c r="J168" s="13">
        <f t="shared" si="13"/>
        <v>9167</v>
      </c>
      <c r="K168" s="13">
        <f t="shared" si="14"/>
        <v>6111</v>
      </c>
      <c r="L168" s="13">
        <f ca="1">VLOOKUP(A168,Sheet4!$A$6:$J$152,3,0)</f>
        <v>4</v>
      </c>
      <c r="M168" s="13">
        <f ca="1">VLOOKUP(A168,Sheet4!$A$6:$J$152,4,0)</f>
        <v>279</v>
      </c>
      <c r="N168" s="13">
        <f ca="1">VLOOKUP(A168,Sheet4!$A$6:$J$152,5,0)</f>
        <v>121</v>
      </c>
      <c r="O168" s="13">
        <v>1150</v>
      </c>
      <c r="P168" s="13">
        <v>0.6</v>
      </c>
      <c r="Q168" s="13">
        <f ca="1">VLOOKUP(A168,Sheet4!$A$6:$J$152,8,0)</f>
        <v>14</v>
      </c>
      <c r="R168" s="13">
        <f ca="1">VLOOKUP(A168,Sheet4!$A$6:$J$152,9,0)</f>
        <v>8</v>
      </c>
      <c r="S168" s="13">
        <f ca="1">VLOOKUP(A168,Sheet4!$A$6:$J$152,10,0)</f>
        <v>6</v>
      </c>
      <c r="T168" s="13"/>
      <c r="U168" s="13">
        <f t="shared" si="12"/>
        <v>9175</v>
      </c>
      <c r="V168" s="13"/>
    </row>
    <row r="169" spans="1:23" s="3" customFormat="1">
      <c r="A169" s="22" t="s">
        <v>191</v>
      </c>
      <c r="B169" s="22">
        <v>618003</v>
      </c>
      <c r="C169" s="13">
        <f t="shared" si="10"/>
        <v>83126</v>
      </c>
      <c r="D169" s="13">
        <f ca="1">VLOOKUP(A169,Sheet2!$A$6:$C$212,2,0)</f>
        <v>58818</v>
      </c>
      <c r="E169" s="13">
        <f ca="1">VLOOKUP(A169,Sheet2!$A$6:$C$212,3,0)</f>
        <v>24308</v>
      </c>
      <c r="F169" s="14">
        <v>1150</v>
      </c>
      <c r="G169" s="14">
        <v>1950</v>
      </c>
      <c r="H169" s="9">
        <v>0.8</v>
      </c>
      <c r="I169" s="13">
        <f t="shared" si="11"/>
        <v>11504</v>
      </c>
      <c r="J169" s="13">
        <f t="shared" si="13"/>
        <v>9203</v>
      </c>
      <c r="K169" s="13">
        <f t="shared" si="14"/>
        <v>2301</v>
      </c>
      <c r="L169" s="13">
        <f ca="1">VLOOKUP(A169,Sheet4!$A$6:$J$152,3,0)</f>
        <v>55</v>
      </c>
      <c r="M169" s="13">
        <f ca="1">VLOOKUP(A169,Sheet4!$A$6:$J$152,4,0)</f>
        <v>1812</v>
      </c>
      <c r="N169" s="13">
        <f ca="1">VLOOKUP(A169,Sheet4!$A$6:$J$152,5,0)</f>
        <v>3688</v>
      </c>
      <c r="O169" s="13">
        <v>1150</v>
      </c>
      <c r="P169" s="13">
        <v>0.8</v>
      </c>
      <c r="Q169" s="13">
        <f ca="1">VLOOKUP(A169,Sheet4!$A$6:$J$152,8,0)</f>
        <v>424</v>
      </c>
      <c r="R169" s="13">
        <f ca="1">VLOOKUP(A169,Sheet4!$A$6:$J$152,9,0)</f>
        <v>339</v>
      </c>
      <c r="S169" s="13">
        <f ca="1">VLOOKUP(A169,Sheet4!$A$6:$J$152,10,0)</f>
        <v>85</v>
      </c>
      <c r="T169" s="13"/>
      <c r="U169" s="13">
        <f t="shared" si="12"/>
        <v>9542</v>
      </c>
      <c r="V169" s="13"/>
    </row>
    <row r="170" spans="1:23" s="3" customFormat="1">
      <c r="A170" s="22" t="s">
        <v>192</v>
      </c>
      <c r="B170" s="22">
        <v>618005</v>
      </c>
      <c r="C170" s="13">
        <f t="shared" si="10"/>
        <v>43876</v>
      </c>
      <c r="D170" s="13">
        <f ca="1">VLOOKUP(A170,Sheet2!$A$6:$C$212,2,0)</f>
        <v>32053</v>
      </c>
      <c r="E170" s="13">
        <f ca="1">VLOOKUP(A170,Sheet2!$A$6:$C$212,3,0)</f>
        <v>11823</v>
      </c>
      <c r="F170" s="14">
        <v>1150</v>
      </c>
      <c r="G170" s="14">
        <v>1950</v>
      </c>
      <c r="H170" s="9">
        <v>1</v>
      </c>
      <c r="I170" s="13">
        <f t="shared" si="11"/>
        <v>5992</v>
      </c>
      <c r="J170" s="13">
        <f t="shared" si="13"/>
        <v>5992</v>
      </c>
      <c r="K170" s="13">
        <f t="shared" si="14"/>
        <v>0</v>
      </c>
      <c r="L170" s="13">
        <f ca="1">VLOOKUP(A170,Sheet4!$A$6:$J$152,3,0)</f>
        <v>76</v>
      </c>
      <c r="M170" s="13">
        <f ca="1">VLOOKUP(A170,Sheet4!$A$6:$J$152,4,0)</f>
        <v>3146</v>
      </c>
      <c r="N170" s="13">
        <f ca="1">VLOOKUP(A170,Sheet4!$A$6:$J$152,5,0)</f>
        <v>4454</v>
      </c>
      <c r="O170" s="13">
        <v>1150</v>
      </c>
      <c r="P170" s="13">
        <v>1</v>
      </c>
      <c r="Q170" s="13">
        <f ca="1">VLOOKUP(A170,Sheet4!$A$6:$J$152,8,0)</f>
        <v>512</v>
      </c>
      <c r="R170" s="13">
        <f ca="1">VLOOKUP(A170,Sheet4!$A$6:$J$152,9,0)</f>
        <v>512</v>
      </c>
      <c r="S170" s="13">
        <f ca="1">VLOOKUP(A170,Sheet4!$A$6:$J$152,10,0)</f>
        <v>0</v>
      </c>
      <c r="T170" s="13"/>
      <c r="U170" s="13">
        <f t="shared" si="12"/>
        <v>6504</v>
      </c>
      <c r="V170" s="13"/>
    </row>
    <row r="171" spans="1:23" s="3" customFormat="1">
      <c r="A171" s="22" t="s">
        <v>193</v>
      </c>
      <c r="B171" s="22">
        <v>618006</v>
      </c>
      <c r="C171" s="13">
        <f t="shared" si="10"/>
        <v>41774</v>
      </c>
      <c r="D171" s="13">
        <f ca="1">VLOOKUP(A171,Sheet2!$A$6:$C$212,2,0)</f>
        <v>31593</v>
      </c>
      <c r="E171" s="13">
        <f ca="1">VLOOKUP(A171,Sheet2!$A$6:$C$212,3,0)</f>
        <v>10181</v>
      </c>
      <c r="F171" s="14">
        <v>1150</v>
      </c>
      <c r="G171" s="14">
        <v>1950</v>
      </c>
      <c r="H171" s="9">
        <v>0.8</v>
      </c>
      <c r="I171" s="13">
        <f t="shared" si="11"/>
        <v>5618</v>
      </c>
      <c r="J171" s="13">
        <f t="shared" si="13"/>
        <v>4495</v>
      </c>
      <c r="K171" s="13">
        <f t="shared" si="14"/>
        <v>1123</v>
      </c>
      <c r="L171" s="13">
        <f ca="1">VLOOKUP(A171,Sheet4!$A$6:$J$152,3,0)</f>
        <v>19</v>
      </c>
      <c r="M171" s="13">
        <f ca="1">VLOOKUP(A171,Sheet4!$A$6:$J$152,4,0)</f>
        <v>617</v>
      </c>
      <c r="N171" s="13">
        <f ca="1">VLOOKUP(A171,Sheet4!$A$6:$J$152,5,0)</f>
        <v>1283</v>
      </c>
      <c r="O171" s="13">
        <v>1150</v>
      </c>
      <c r="P171" s="13">
        <v>0.8</v>
      </c>
      <c r="Q171" s="13">
        <f ca="1">VLOOKUP(A171,Sheet4!$A$6:$J$152,8,0)</f>
        <v>148</v>
      </c>
      <c r="R171" s="13">
        <f ca="1">VLOOKUP(A171,Sheet4!$A$6:$J$152,9,0)</f>
        <v>118</v>
      </c>
      <c r="S171" s="13">
        <f ca="1">VLOOKUP(A171,Sheet4!$A$6:$J$152,10,0)</f>
        <v>30</v>
      </c>
      <c r="T171" s="13"/>
      <c r="U171" s="13">
        <f t="shared" si="12"/>
        <v>4613</v>
      </c>
      <c r="V171" s="13"/>
    </row>
    <row r="172" spans="1:23" s="3" customFormat="1">
      <c r="A172" s="9" t="s">
        <v>194</v>
      </c>
      <c r="B172" s="22">
        <v>618009</v>
      </c>
      <c r="C172" s="13">
        <f t="shared" si="10"/>
        <v>39234</v>
      </c>
      <c r="D172" s="13">
        <f ca="1">VLOOKUP(A172,Sheet2!$A$6:$C$212,2,0)</f>
        <v>29543</v>
      </c>
      <c r="E172" s="13">
        <f ca="1">VLOOKUP(A172,Sheet2!$A$6:$C$212,3,0)</f>
        <v>9691</v>
      </c>
      <c r="F172" s="14">
        <v>1150</v>
      </c>
      <c r="G172" s="14">
        <v>1950</v>
      </c>
      <c r="H172" s="9">
        <v>1</v>
      </c>
      <c r="I172" s="13">
        <f t="shared" si="11"/>
        <v>5287</v>
      </c>
      <c r="J172" s="13">
        <f t="shared" si="13"/>
        <v>5287</v>
      </c>
      <c r="K172" s="13">
        <f t="shared" si="14"/>
        <v>0</v>
      </c>
      <c r="L172" s="13">
        <f ca="1">VLOOKUP(A172,Sheet4!$A$6:$J$152,3,0)</f>
        <v>88</v>
      </c>
      <c r="M172" s="13">
        <f ca="1">VLOOKUP(A172,Sheet4!$A$6:$J$152,4,0)</f>
        <v>2811</v>
      </c>
      <c r="N172" s="13">
        <f ca="1">VLOOKUP(A172,Sheet4!$A$6:$J$152,5,0)</f>
        <v>5989</v>
      </c>
      <c r="O172" s="13">
        <v>1150</v>
      </c>
      <c r="P172" s="13">
        <v>1</v>
      </c>
      <c r="Q172" s="13">
        <f ca="1">VLOOKUP(A172,Sheet4!$A$6:$J$152,8,0)</f>
        <v>689</v>
      </c>
      <c r="R172" s="13">
        <f ca="1">VLOOKUP(A172,Sheet4!$A$6:$J$152,9,0)</f>
        <v>689</v>
      </c>
      <c r="S172" s="13">
        <f ca="1">VLOOKUP(A172,Sheet4!$A$6:$J$152,10,0)</f>
        <v>0</v>
      </c>
      <c r="T172" s="13"/>
      <c r="U172" s="13">
        <f t="shared" si="12"/>
        <v>5976</v>
      </c>
      <c r="V172" s="13"/>
    </row>
    <row r="173" spans="1:23">
      <c r="A173" s="10" t="s">
        <v>195</v>
      </c>
      <c r="B173" s="10"/>
      <c r="C173" s="11">
        <f t="shared" si="10"/>
        <v>11564</v>
      </c>
      <c r="D173" s="11">
        <f ca="1">VLOOKUP(A173,Sheet2!$A$6:$C$212,2,0)</f>
        <v>8692</v>
      </c>
      <c r="E173" s="11">
        <f ca="1">VLOOKUP(A173,Sheet2!$A$6:$C$212,3,0)</f>
        <v>2872</v>
      </c>
      <c r="F173" s="12">
        <v>1150</v>
      </c>
      <c r="G173" s="12">
        <v>1950</v>
      </c>
      <c r="H173" s="10">
        <v>1</v>
      </c>
      <c r="I173" s="11">
        <f t="shared" si="11"/>
        <v>1560</v>
      </c>
      <c r="J173" s="11">
        <f t="shared" si="13"/>
        <v>1560</v>
      </c>
      <c r="K173" s="11">
        <f t="shared" si="14"/>
        <v>0</v>
      </c>
      <c r="L173" s="11">
        <f ca="1">VLOOKUP(A173,Sheet4!$A$6:$J$152,3,0)</f>
        <v>15</v>
      </c>
      <c r="M173" s="11">
        <f ca="1">VLOOKUP(A173,Sheet4!$A$6:$J$152,4,0)</f>
        <v>551</v>
      </c>
      <c r="N173" s="11">
        <f ca="1">VLOOKUP(A173,Sheet4!$A$6:$J$152,5,0)</f>
        <v>949</v>
      </c>
      <c r="O173" s="11">
        <v>1150</v>
      </c>
      <c r="P173" s="10">
        <v>1</v>
      </c>
      <c r="Q173" s="11">
        <f ca="1">VLOOKUP(A173,Sheet4!$A$6:$J$152,8,0)</f>
        <v>109</v>
      </c>
      <c r="R173" s="11">
        <f ca="1">VLOOKUP(A173,Sheet4!$A$6:$J$152,9,0)</f>
        <v>109</v>
      </c>
      <c r="S173" s="11">
        <f ca="1">VLOOKUP(A173,Sheet4!$A$6:$J$152,10,0)</f>
        <v>0</v>
      </c>
      <c r="T173" s="11"/>
      <c r="U173" s="11">
        <f t="shared" si="12"/>
        <v>1669</v>
      </c>
      <c r="V173" s="11"/>
      <c r="W173">
        <v>1</v>
      </c>
    </row>
    <row r="174" spans="1:23" s="3" customFormat="1">
      <c r="A174" s="9" t="s">
        <v>195</v>
      </c>
      <c r="B174" s="22">
        <v>618007</v>
      </c>
      <c r="C174" s="13">
        <f t="shared" si="10"/>
        <v>11564</v>
      </c>
      <c r="D174" s="13">
        <f ca="1">VLOOKUP(A174,Sheet2!$A$6:$C$212,2,0)</f>
        <v>8692</v>
      </c>
      <c r="E174" s="13">
        <f ca="1">VLOOKUP(A174,Sheet2!$A$6:$C$212,3,0)</f>
        <v>2872</v>
      </c>
      <c r="F174" s="14">
        <v>1150</v>
      </c>
      <c r="G174" s="14">
        <v>1950</v>
      </c>
      <c r="H174" s="9">
        <v>1</v>
      </c>
      <c r="I174" s="13">
        <f t="shared" si="11"/>
        <v>1560</v>
      </c>
      <c r="J174" s="13">
        <f t="shared" si="13"/>
        <v>1560</v>
      </c>
      <c r="K174" s="13">
        <f t="shared" si="14"/>
        <v>0</v>
      </c>
      <c r="L174" s="13">
        <f ca="1">VLOOKUP(A174,Sheet4!$A$6:$J$152,3,0)</f>
        <v>15</v>
      </c>
      <c r="M174" s="13">
        <f ca="1">VLOOKUP(A174,Sheet4!$A$6:$J$152,4,0)</f>
        <v>551</v>
      </c>
      <c r="N174" s="13">
        <f ca="1">VLOOKUP(A174,Sheet4!$A$6:$J$152,5,0)</f>
        <v>949</v>
      </c>
      <c r="O174" s="13">
        <v>1150</v>
      </c>
      <c r="P174" s="13">
        <v>1</v>
      </c>
      <c r="Q174" s="13">
        <f ca="1">VLOOKUP(A174,Sheet4!$A$6:$J$152,8,0)</f>
        <v>109</v>
      </c>
      <c r="R174" s="13">
        <f ca="1">VLOOKUP(A174,Sheet4!$A$6:$J$152,9,0)</f>
        <v>109</v>
      </c>
      <c r="S174" s="13">
        <f ca="1">VLOOKUP(A174,Sheet4!$A$6:$J$152,10,0)</f>
        <v>0</v>
      </c>
      <c r="T174" s="13"/>
      <c r="U174" s="13">
        <f t="shared" si="12"/>
        <v>1669</v>
      </c>
      <c r="V174" s="13"/>
    </row>
    <row r="175" spans="1:23">
      <c r="A175" s="10" t="s">
        <v>196</v>
      </c>
      <c r="B175" s="10"/>
      <c r="C175" s="11">
        <f t="shared" si="10"/>
        <v>18611</v>
      </c>
      <c r="D175" s="11">
        <f ca="1">VLOOKUP(A175,Sheet2!$A$6:$C$212,2,0)</f>
        <v>13657</v>
      </c>
      <c r="E175" s="11">
        <f ca="1">VLOOKUP(A175,Sheet2!$A$6:$C$212,3,0)</f>
        <v>4954</v>
      </c>
      <c r="F175" s="12">
        <v>1150</v>
      </c>
      <c r="G175" s="12">
        <v>1950</v>
      </c>
      <c r="H175" s="10">
        <v>1</v>
      </c>
      <c r="I175" s="11">
        <f t="shared" si="11"/>
        <v>2537</v>
      </c>
      <c r="J175" s="11">
        <f t="shared" si="13"/>
        <v>2537</v>
      </c>
      <c r="K175" s="11">
        <f t="shared" si="14"/>
        <v>0</v>
      </c>
      <c r="L175" s="11">
        <f ca="1">VLOOKUP(A175,Sheet4!$A$6:$J$152,3,0)</f>
        <v>45</v>
      </c>
      <c r="M175" s="11">
        <f ca="1">VLOOKUP(A175,Sheet4!$A$6:$J$152,4,0)</f>
        <v>1474</v>
      </c>
      <c r="N175" s="11">
        <f ca="1">VLOOKUP(A175,Sheet4!$A$6:$J$152,5,0)</f>
        <v>3026</v>
      </c>
      <c r="O175" s="11">
        <v>1150</v>
      </c>
      <c r="P175" s="10">
        <v>1</v>
      </c>
      <c r="Q175" s="11">
        <f ca="1">VLOOKUP(A175,Sheet4!$A$6:$J$152,8,0)</f>
        <v>348</v>
      </c>
      <c r="R175" s="11">
        <f ca="1">VLOOKUP(A175,Sheet4!$A$6:$J$152,9,0)</f>
        <v>348</v>
      </c>
      <c r="S175" s="11">
        <f ca="1">VLOOKUP(A175,Sheet4!$A$6:$J$152,10,0)</f>
        <v>0</v>
      </c>
      <c r="T175" s="11"/>
      <c r="U175" s="11">
        <f t="shared" si="12"/>
        <v>2885</v>
      </c>
      <c r="V175" s="11"/>
      <c r="W175">
        <v>1</v>
      </c>
    </row>
    <row r="176" spans="1:23" s="3" customFormat="1">
      <c r="A176" s="9" t="s">
        <v>196</v>
      </c>
      <c r="B176" s="22">
        <v>618008</v>
      </c>
      <c r="C176" s="13">
        <f t="shared" si="10"/>
        <v>18611</v>
      </c>
      <c r="D176" s="13">
        <f ca="1">VLOOKUP(A176,Sheet2!$A$6:$C$212,2,0)</f>
        <v>13657</v>
      </c>
      <c r="E176" s="13">
        <f ca="1">VLOOKUP(A176,Sheet2!$A$6:$C$212,3,0)</f>
        <v>4954</v>
      </c>
      <c r="F176" s="14">
        <v>1150</v>
      </c>
      <c r="G176" s="14">
        <v>1950</v>
      </c>
      <c r="H176" s="9">
        <v>1</v>
      </c>
      <c r="I176" s="13">
        <f t="shared" si="11"/>
        <v>2537</v>
      </c>
      <c r="J176" s="13">
        <f t="shared" si="13"/>
        <v>2537</v>
      </c>
      <c r="K176" s="13">
        <f t="shared" si="14"/>
        <v>0</v>
      </c>
      <c r="L176" s="13">
        <f ca="1">VLOOKUP(A176,Sheet4!$A$6:$J$152,3,0)</f>
        <v>45</v>
      </c>
      <c r="M176" s="13">
        <f ca="1">VLOOKUP(A176,Sheet4!$A$6:$J$152,4,0)</f>
        <v>1474</v>
      </c>
      <c r="N176" s="13">
        <f ca="1">VLOOKUP(A176,Sheet4!$A$6:$J$152,5,0)</f>
        <v>3026</v>
      </c>
      <c r="O176" s="13">
        <v>1150</v>
      </c>
      <c r="P176" s="13">
        <v>1</v>
      </c>
      <c r="Q176" s="13">
        <f ca="1">VLOOKUP(A176,Sheet4!$A$6:$J$152,8,0)</f>
        <v>348</v>
      </c>
      <c r="R176" s="13">
        <f ca="1">VLOOKUP(A176,Sheet4!$A$6:$J$152,9,0)</f>
        <v>348</v>
      </c>
      <c r="S176" s="13">
        <f ca="1">VLOOKUP(A176,Sheet4!$A$6:$J$152,10,0)</f>
        <v>0</v>
      </c>
      <c r="T176" s="13"/>
      <c r="U176" s="13">
        <f t="shared" si="12"/>
        <v>2885</v>
      </c>
      <c r="V176" s="13"/>
    </row>
    <row r="177" spans="1:23">
      <c r="A177" s="10" t="s">
        <v>197</v>
      </c>
      <c r="B177" s="10"/>
      <c r="C177" s="11">
        <f t="shared" si="10"/>
        <v>113251</v>
      </c>
      <c r="D177" s="11">
        <f ca="1">VLOOKUP(A177,Sheet2!$A$6:$C$212,2,0)</f>
        <v>81010</v>
      </c>
      <c r="E177" s="11">
        <f ca="1">VLOOKUP(A177,Sheet2!$A$6:$C$212,3,0)</f>
        <v>32241</v>
      </c>
      <c r="F177" s="12">
        <v>1150</v>
      </c>
      <c r="G177" s="12">
        <v>1950</v>
      </c>
      <c r="H177" s="10">
        <v>0.8</v>
      </c>
      <c r="I177" s="11">
        <f t="shared" si="11"/>
        <v>15603</v>
      </c>
      <c r="J177" s="11">
        <f t="shared" si="13"/>
        <v>12483</v>
      </c>
      <c r="K177" s="11">
        <f t="shared" si="14"/>
        <v>3120</v>
      </c>
      <c r="L177" s="11">
        <f ca="1">VLOOKUP(A177,Sheet4!$A$6:$J$152,3,0)</f>
        <v>170</v>
      </c>
      <c r="M177" s="11">
        <f ca="1">VLOOKUP(A177,Sheet4!$A$6:$J$152,4,0)</f>
        <v>7694</v>
      </c>
      <c r="N177" s="11">
        <f ca="1">VLOOKUP(A177,Sheet4!$A$6:$J$152,5,0)</f>
        <v>9306</v>
      </c>
      <c r="O177" s="11">
        <v>1150</v>
      </c>
      <c r="P177" s="10">
        <v>0.8</v>
      </c>
      <c r="Q177" s="11">
        <f ca="1">VLOOKUP(A177,Sheet4!$A$6:$J$152,8,0)</f>
        <v>1070</v>
      </c>
      <c r="R177" s="11">
        <f ca="1">VLOOKUP(A177,Sheet4!$A$6:$J$152,9,0)</f>
        <v>856</v>
      </c>
      <c r="S177" s="11">
        <f ca="1">VLOOKUP(A177,Sheet4!$A$6:$J$152,10,0)</f>
        <v>214</v>
      </c>
      <c r="T177" s="11"/>
      <c r="U177" s="11">
        <f t="shared" si="12"/>
        <v>13339</v>
      </c>
      <c r="V177" s="11"/>
      <c r="W177">
        <v>1</v>
      </c>
    </row>
    <row r="178" spans="1:23" s="3" customFormat="1">
      <c r="A178" s="9" t="s">
        <v>197</v>
      </c>
      <c r="B178" s="22">
        <v>618004</v>
      </c>
      <c r="C178" s="13">
        <f t="shared" si="10"/>
        <v>113251</v>
      </c>
      <c r="D178" s="13">
        <f ca="1">VLOOKUP(A178,Sheet2!$A$6:$C$212,2,0)</f>
        <v>81010</v>
      </c>
      <c r="E178" s="13">
        <f ca="1">VLOOKUP(A178,Sheet2!$A$6:$C$212,3,0)</f>
        <v>32241</v>
      </c>
      <c r="F178" s="14">
        <v>1150</v>
      </c>
      <c r="G178" s="14">
        <v>1950</v>
      </c>
      <c r="H178" s="9">
        <v>0.8</v>
      </c>
      <c r="I178" s="13">
        <f t="shared" si="11"/>
        <v>15603</v>
      </c>
      <c r="J178" s="13">
        <f t="shared" si="13"/>
        <v>12483</v>
      </c>
      <c r="K178" s="13">
        <f t="shared" si="14"/>
        <v>3120</v>
      </c>
      <c r="L178" s="13">
        <f ca="1">VLOOKUP(A178,Sheet4!$A$6:$J$152,3,0)</f>
        <v>170</v>
      </c>
      <c r="M178" s="13">
        <f ca="1">VLOOKUP(A178,Sheet4!$A$6:$J$152,4,0)</f>
        <v>7694</v>
      </c>
      <c r="N178" s="13">
        <f ca="1">VLOOKUP(A178,Sheet4!$A$6:$J$152,5,0)</f>
        <v>9306</v>
      </c>
      <c r="O178" s="13">
        <v>1150</v>
      </c>
      <c r="P178" s="13">
        <v>0.8</v>
      </c>
      <c r="Q178" s="13">
        <f ca="1">VLOOKUP(A178,Sheet4!$A$6:$J$152,8,0)</f>
        <v>1070</v>
      </c>
      <c r="R178" s="13">
        <f ca="1">VLOOKUP(A178,Sheet4!$A$6:$J$152,9,0)</f>
        <v>856</v>
      </c>
      <c r="S178" s="13">
        <f ca="1">VLOOKUP(A178,Sheet4!$A$6:$J$152,10,0)</f>
        <v>214</v>
      </c>
      <c r="T178" s="13"/>
      <c r="U178" s="13">
        <f t="shared" si="12"/>
        <v>13339</v>
      </c>
      <c r="V178" s="13"/>
    </row>
    <row r="179" spans="1:23">
      <c r="A179" s="10" t="s">
        <v>198</v>
      </c>
      <c r="B179" s="10"/>
      <c r="C179" s="11">
        <f t="shared" si="10"/>
        <v>193645</v>
      </c>
      <c r="D179" s="11">
        <f ca="1">SUM(D180:D182)</f>
        <v>140493</v>
      </c>
      <c r="E179" s="11">
        <f ca="1">SUM(E180:E182)</f>
        <v>53152</v>
      </c>
      <c r="F179" s="12">
        <v>1150</v>
      </c>
      <c r="G179" s="12">
        <v>1950</v>
      </c>
      <c r="H179" s="10" t="s">
        <v>49</v>
      </c>
      <c r="I179" s="11">
        <f t="shared" si="11"/>
        <v>26521</v>
      </c>
      <c r="J179" s="11">
        <f>SUM(J180:J182)</f>
        <v>19461</v>
      </c>
      <c r="K179" s="11">
        <f>SUM(K180:K182)</f>
        <v>7060</v>
      </c>
      <c r="L179" s="11">
        <f ca="1">VLOOKUP(A179,Sheet4!$A$6:$J$152,3,0)</f>
        <v>67</v>
      </c>
      <c r="M179" s="11">
        <f ca="1">VLOOKUP(A179,Sheet4!$A$6:$J$152,4,0)</f>
        <v>3368</v>
      </c>
      <c r="N179" s="11">
        <f ca="1">VLOOKUP(A179,Sheet4!$A$6:$J$152,5,0)</f>
        <v>3332</v>
      </c>
      <c r="O179" s="11">
        <v>1150</v>
      </c>
      <c r="P179" s="10" t="s">
        <v>49</v>
      </c>
      <c r="Q179" s="11">
        <f ca="1">VLOOKUP(A179,Sheet4!$A$6:$J$152,8,0)</f>
        <v>383</v>
      </c>
      <c r="R179" s="11">
        <f ca="1">VLOOKUP(A179,Sheet4!$A$6:$J$152,9,0)</f>
        <v>285</v>
      </c>
      <c r="S179" s="11">
        <f ca="1">VLOOKUP(A179,Sheet4!$A$6:$J$152,10,0)</f>
        <v>98</v>
      </c>
      <c r="T179" s="11">
        <v>-61</v>
      </c>
      <c r="U179" s="11">
        <f t="shared" si="12"/>
        <v>19685</v>
      </c>
      <c r="V179" s="11"/>
      <c r="W179">
        <v>1</v>
      </c>
    </row>
    <row r="180" spans="1:23" s="3" customFormat="1">
      <c r="A180" s="19" t="s">
        <v>199</v>
      </c>
      <c r="B180" s="22">
        <v>619001</v>
      </c>
      <c r="C180" s="13">
        <f t="shared" si="10"/>
        <v>7015</v>
      </c>
      <c r="D180" s="13">
        <f ca="1">VLOOKUP(A180,Sheet2!$A$6:$C$212,2,0)</f>
        <v>3428</v>
      </c>
      <c r="E180" s="13">
        <f ca="1">VLOOKUP(A180,Sheet2!$A$6:$C$212,3,0)</f>
        <v>3587</v>
      </c>
      <c r="F180" s="14">
        <v>1150</v>
      </c>
      <c r="G180" s="14">
        <v>1950</v>
      </c>
      <c r="H180" s="9">
        <v>0.6</v>
      </c>
      <c r="I180" s="13">
        <f t="shared" si="11"/>
        <v>1094</v>
      </c>
      <c r="J180" s="13">
        <f t="shared" si="13"/>
        <v>656</v>
      </c>
      <c r="K180" s="13">
        <f t="shared" si="14"/>
        <v>438</v>
      </c>
      <c r="L180" s="13">
        <v>0</v>
      </c>
      <c r="M180" s="13">
        <v>0</v>
      </c>
      <c r="N180" s="13">
        <v>0</v>
      </c>
      <c r="O180" s="13">
        <v>1150</v>
      </c>
      <c r="P180" s="13">
        <v>0.6</v>
      </c>
      <c r="Q180" s="13">
        <v>0</v>
      </c>
      <c r="R180" s="13">
        <v>0</v>
      </c>
      <c r="S180" s="13">
        <v>0</v>
      </c>
      <c r="T180" s="13">
        <v>-23</v>
      </c>
      <c r="U180" s="13">
        <f t="shared" si="12"/>
        <v>633</v>
      </c>
      <c r="V180" s="13"/>
    </row>
    <row r="181" spans="1:23" s="3" customFormat="1">
      <c r="A181" s="9" t="s">
        <v>200</v>
      </c>
      <c r="B181" s="22">
        <v>619002</v>
      </c>
      <c r="C181" s="13">
        <f t="shared" si="10"/>
        <v>56200</v>
      </c>
      <c r="D181" s="13">
        <f ca="1">VLOOKUP(A181,Sheet2!$A$6:$C$212,2,0)</f>
        <v>40922</v>
      </c>
      <c r="E181" s="13">
        <f ca="1">VLOOKUP(A181,Sheet2!$A$6:$C$212,3,0)</f>
        <v>15278</v>
      </c>
      <c r="F181" s="14">
        <v>1150</v>
      </c>
      <c r="G181" s="14">
        <v>1950</v>
      </c>
      <c r="H181" s="9">
        <v>0.6</v>
      </c>
      <c r="I181" s="13">
        <f t="shared" si="11"/>
        <v>7685</v>
      </c>
      <c r="J181" s="13">
        <f t="shared" si="13"/>
        <v>4611</v>
      </c>
      <c r="K181" s="13">
        <f t="shared" si="14"/>
        <v>3074</v>
      </c>
      <c r="L181" s="13">
        <f ca="1">VLOOKUP(A181,Sheet4!$A$6:$J$152,3,0)</f>
        <v>20</v>
      </c>
      <c r="M181" s="13">
        <f ca="1">VLOOKUP(A181,Sheet4!$A$6:$J$152,4,0)</f>
        <v>1054</v>
      </c>
      <c r="N181" s="13">
        <f ca="1">VLOOKUP(A181,Sheet4!$A$6:$J$152,5,0)</f>
        <v>946</v>
      </c>
      <c r="O181" s="13">
        <v>1150</v>
      </c>
      <c r="P181" s="13">
        <v>0.6</v>
      </c>
      <c r="Q181" s="13">
        <f ca="1">VLOOKUP(A181,Sheet4!$A$6:$J$152,8,0)</f>
        <v>109</v>
      </c>
      <c r="R181" s="13">
        <f ca="1">VLOOKUP(A181,Sheet4!$A$6:$J$152,9,0)</f>
        <v>65</v>
      </c>
      <c r="S181" s="13">
        <f ca="1">VLOOKUP(A181,Sheet4!$A$6:$J$152,10,0)</f>
        <v>44</v>
      </c>
      <c r="T181" s="13"/>
      <c r="U181" s="13">
        <f t="shared" si="12"/>
        <v>4676</v>
      </c>
      <c r="V181" s="13" t="s">
        <v>236</v>
      </c>
    </row>
    <row r="182" spans="1:23" s="3" customFormat="1">
      <c r="A182" s="9" t="s">
        <v>201</v>
      </c>
      <c r="B182" s="22">
        <v>619004</v>
      </c>
      <c r="C182" s="13">
        <f t="shared" si="10"/>
        <v>130430</v>
      </c>
      <c r="D182" s="13">
        <f ca="1">VLOOKUP(A182,Sheet2!$A$6:$C$212,2,0)</f>
        <v>96143</v>
      </c>
      <c r="E182" s="13">
        <f ca="1">VLOOKUP(A182,Sheet2!$A$6:$C$212,3,0)</f>
        <v>34287</v>
      </c>
      <c r="F182" s="14">
        <v>1150</v>
      </c>
      <c r="G182" s="14">
        <v>1950</v>
      </c>
      <c r="H182" s="9">
        <v>0.8</v>
      </c>
      <c r="I182" s="13">
        <f t="shared" si="11"/>
        <v>17742</v>
      </c>
      <c r="J182" s="13">
        <f t="shared" si="13"/>
        <v>14194</v>
      </c>
      <c r="K182" s="13">
        <f t="shared" si="14"/>
        <v>3548</v>
      </c>
      <c r="L182" s="13">
        <f ca="1">VLOOKUP(A182,Sheet4!$A$6:$J$152,3,0)</f>
        <v>47</v>
      </c>
      <c r="M182" s="13">
        <f ca="1">VLOOKUP(A182,Sheet4!$A$6:$J$152,4,0)</f>
        <v>2314</v>
      </c>
      <c r="N182" s="13">
        <f ca="1">VLOOKUP(A182,Sheet4!$A$6:$J$152,5,0)</f>
        <v>2386</v>
      </c>
      <c r="O182" s="13">
        <v>1150</v>
      </c>
      <c r="P182" s="13">
        <v>0.8</v>
      </c>
      <c r="Q182" s="13">
        <f ca="1">VLOOKUP(A182,Sheet4!$A$6:$J$152,8,0)</f>
        <v>274</v>
      </c>
      <c r="R182" s="13">
        <f ca="1">VLOOKUP(A182,Sheet4!$A$6:$J$152,9,0)</f>
        <v>220</v>
      </c>
      <c r="S182" s="13">
        <f ca="1">VLOOKUP(A182,Sheet4!$A$6:$J$152,10,0)</f>
        <v>54</v>
      </c>
      <c r="T182" s="13">
        <v>-38</v>
      </c>
      <c r="U182" s="13">
        <f t="shared" si="12"/>
        <v>14376</v>
      </c>
      <c r="V182" s="13" t="s">
        <v>202</v>
      </c>
    </row>
    <row r="183" spans="1:23">
      <c r="A183" s="10" t="s">
        <v>203</v>
      </c>
      <c r="B183" s="10"/>
      <c r="C183" s="11">
        <f t="shared" si="10"/>
        <v>84951</v>
      </c>
      <c r="D183" s="11">
        <f ca="1">VLOOKUP(A183,Sheet2!$A$6:$C$212,2,0)</f>
        <v>58811</v>
      </c>
      <c r="E183" s="11">
        <f ca="1">VLOOKUP(A183,Sheet2!$A$6:$C$212,3,0)</f>
        <v>26140</v>
      </c>
      <c r="F183" s="12">
        <v>1150</v>
      </c>
      <c r="G183" s="12">
        <v>1950</v>
      </c>
      <c r="H183" s="10">
        <v>1</v>
      </c>
      <c r="I183" s="11">
        <f t="shared" si="11"/>
        <v>11861</v>
      </c>
      <c r="J183" s="11">
        <f t="shared" si="13"/>
        <v>11861</v>
      </c>
      <c r="K183" s="11">
        <f t="shared" si="14"/>
        <v>0</v>
      </c>
      <c r="L183" s="11">
        <f ca="1">VLOOKUP(A183,Sheet4!$A$6:$J$152,3,0)</f>
        <v>86</v>
      </c>
      <c r="M183" s="11">
        <f ca="1">VLOOKUP(A183,Sheet4!$A$6:$J$152,4,0)</f>
        <v>3819</v>
      </c>
      <c r="N183" s="11">
        <f ca="1">VLOOKUP(A183,Sheet4!$A$6:$J$152,5,0)</f>
        <v>4781</v>
      </c>
      <c r="O183" s="11">
        <v>1150</v>
      </c>
      <c r="P183" s="10">
        <v>1</v>
      </c>
      <c r="Q183" s="11">
        <f ca="1">VLOOKUP(A183,Sheet4!$A$6:$J$152,8,0)</f>
        <v>550</v>
      </c>
      <c r="R183" s="11">
        <f ca="1">VLOOKUP(A183,Sheet4!$A$6:$J$152,9,0)</f>
        <v>550</v>
      </c>
      <c r="S183" s="11">
        <f ca="1">VLOOKUP(A183,Sheet4!$A$6:$J$152,10,0)</f>
        <v>0</v>
      </c>
      <c r="T183" s="11"/>
      <c r="U183" s="11">
        <f t="shared" si="12"/>
        <v>12411</v>
      </c>
      <c r="V183" s="11"/>
      <c r="W183">
        <v>1</v>
      </c>
    </row>
    <row r="184" spans="1:23" s="3" customFormat="1">
      <c r="A184" s="9" t="s">
        <v>203</v>
      </c>
      <c r="B184" s="22">
        <v>619003</v>
      </c>
      <c r="C184" s="13">
        <f t="shared" si="10"/>
        <v>84951</v>
      </c>
      <c r="D184" s="13">
        <f ca="1">VLOOKUP(A184,Sheet2!$A$6:$C$212,2,0)</f>
        <v>58811</v>
      </c>
      <c r="E184" s="13">
        <f ca="1">VLOOKUP(A184,Sheet2!$A$6:$C$212,3,0)</f>
        <v>26140</v>
      </c>
      <c r="F184" s="14">
        <v>1150</v>
      </c>
      <c r="G184" s="14">
        <v>1950</v>
      </c>
      <c r="H184" s="9">
        <v>1</v>
      </c>
      <c r="I184" s="13">
        <f t="shared" si="11"/>
        <v>11861</v>
      </c>
      <c r="J184" s="13">
        <f t="shared" si="13"/>
        <v>11861</v>
      </c>
      <c r="K184" s="13">
        <f t="shared" si="14"/>
        <v>0</v>
      </c>
      <c r="L184" s="13">
        <f ca="1">VLOOKUP(A184,Sheet4!$A$6:$J$152,3,0)</f>
        <v>86</v>
      </c>
      <c r="M184" s="13">
        <f ca="1">VLOOKUP(A184,Sheet4!$A$6:$J$152,4,0)</f>
        <v>3819</v>
      </c>
      <c r="N184" s="13">
        <f ca="1">VLOOKUP(A184,Sheet4!$A$6:$J$152,5,0)</f>
        <v>4781</v>
      </c>
      <c r="O184" s="13">
        <v>1150</v>
      </c>
      <c r="P184" s="13">
        <v>1</v>
      </c>
      <c r="Q184" s="13">
        <f ca="1">VLOOKUP(A184,Sheet4!$A$6:$J$152,8,0)</f>
        <v>550</v>
      </c>
      <c r="R184" s="13">
        <f ca="1">VLOOKUP(A184,Sheet4!$A$6:$J$152,9,0)</f>
        <v>550</v>
      </c>
      <c r="S184" s="13">
        <f ca="1">VLOOKUP(A184,Sheet4!$A$6:$J$152,10,0)</f>
        <v>0</v>
      </c>
      <c r="T184" s="13"/>
      <c r="U184" s="13">
        <f t="shared" si="12"/>
        <v>12411</v>
      </c>
      <c r="V184" s="13"/>
    </row>
    <row r="185" spans="1:23">
      <c r="A185" s="10" t="s">
        <v>204</v>
      </c>
      <c r="B185" s="10"/>
      <c r="C185" s="11">
        <f t="shared" si="10"/>
        <v>220954</v>
      </c>
      <c r="D185" s="11">
        <f ca="1">SUM(D186:D189)</f>
        <v>157525</v>
      </c>
      <c r="E185" s="11">
        <f ca="1">SUM(E186:E189)</f>
        <v>63429</v>
      </c>
      <c r="F185" s="12">
        <v>1150</v>
      </c>
      <c r="G185" s="12">
        <v>1950</v>
      </c>
      <c r="H185" s="10" t="s">
        <v>49</v>
      </c>
      <c r="I185" s="11">
        <f t="shared" si="11"/>
        <v>30484</v>
      </c>
      <c r="J185" s="11">
        <f>SUM(J186:J189)</f>
        <v>21048</v>
      </c>
      <c r="K185" s="11">
        <f>SUM(K186:K189)</f>
        <v>9436</v>
      </c>
      <c r="L185" s="11">
        <f ca="1">VLOOKUP(A185,Sheet4!$A$6:$J$152,3,0)</f>
        <v>48</v>
      </c>
      <c r="M185" s="11">
        <f ca="1">VLOOKUP(A185,Sheet4!$A$6:$J$152,4,0)</f>
        <v>2876</v>
      </c>
      <c r="N185" s="11">
        <f ca="1">VLOOKUP(A185,Sheet4!$A$6:$J$152,5,0)</f>
        <v>1924</v>
      </c>
      <c r="O185" s="11">
        <v>1150</v>
      </c>
      <c r="P185" s="10" t="s">
        <v>49</v>
      </c>
      <c r="Q185" s="11">
        <f ca="1">VLOOKUP(A185,Sheet4!$A$6:$J$152,8,0)</f>
        <v>221</v>
      </c>
      <c r="R185" s="11">
        <f ca="1">VLOOKUP(A185,Sheet4!$A$6:$J$152,9,0)</f>
        <v>172</v>
      </c>
      <c r="S185" s="11">
        <f ca="1">VLOOKUP(A185,Sheet4!$A$6:$J$152,10,0)</f>
        <v>49</v>
      </c>
      <c r="T185" s="11">
        <v>-32</v>
      </c>
      <c r="U185" s="11">
        <f t="shared" si="12"/>
        <v>21188</v>
      </c>
      <c r="V185" s="11"/>
      <c r="W185">
        <v>1</v>
      </c>
    </row>
    <row r="186" spans="1:23" s="3" customFormat="1" ht="36">
      <c r="A186" s="24" t="s">
        <v>205</v>
      </c>
      <c r="B186" s="22">
        <v>620001</v>
      </c>
      <c r="C186" s="13">
        <f t="shared" si="10"/>
        <v>3840</v>
      </c>
      <c r="D186" s="13">
        <f ca="1">VLOOKUP(A186,Sheet2!$A$6:$C$212,2,0)</f>
        <v>1811</v>
      </c>
      <c r="E186" s="13">
        <f ca="1">VLOOKUP(A186,Sheet2!$A$6:$C$212,3,0)</f>
        <v>2029</v>
      </c>
      <c r="F186" s="14">
        <v>1150</v>
      </c>
      <c r="G186" s="14">
        <v>1950</v>
      </c>
      <c r="H186" s="9">
        <v>0.6</v>
      </c>
      <c r="I186" s="13">
        <f t="shared" si="11"/>
        <v>604</v>
      </c>
      <c r="J186" s="13">
        <f t="shared" si="13"/>
        <v>362</v>
      </c>
      <c r="K186" s="13">
        <f t="shared" si="14"/>
        <v>242</v>
      </c>
      <c r="L186" s="13">
        <v>0</v>
      </c>
      <c r="M186" s="13">
        <v>0</v>
      </c>
      <c r="N186" s="13">
        <v>0</v>
      </c>
      <c r="O186" s="13">
        <v>1150</v>
      </c>
      <c r="P186" s="13">
        <v>0.6</v>
      </c>
      <c r="Q186" s="13">
        <v>0</v>
      </c>
      <c r="R186" s="13">
        <v>0</v>
      </c>
      <c r="S186" s="13">
        <v>0</v>
      </c>
      <c r="T186" s="13">
        <v>-32</v>
      </c>
      <c r="U186" s="13">
        <f t="shared" si="12"/>
        <v>330</v>
      </c>
      <c r="V186" s="13"/>
    </row>
    <row r="187" spans="1:23" s="3" customFormat="1" ht="24">
      <c r="A187" s="24" t="s">
        <v>206</v>
      </c>
      <c r="B187" s="22"/>
      <c r="C187" s="13">
        <f t="shared" si="10"/>
        <v>1654</v>
      </c>
      <c r="D187" s="13">
        <f ca="1">VLOOKUP(A187,Sheet2!$A$6:$C$212,2,0)</f>
        <v>1207</v>
      </c>
      <c r="E187" s="13">
        <f ca="1">VLOOKUP(A187,Sheet2!$A$6:$C$212,3,0)</f>
        <v>447</v>
      </c>
      <c r="F187" s="14">
        <v>1150</v>
      </c>
      <c r="G187" s="14">
        <v>1950</v>
      </c>
      <c r="H187" s="9">
        <v>0.8</v>
      </c>
      <c r="I187" s="13">
        <f t="shared" si="11"/>
        <v>226</v>
      </c>
      <c r="J187" s="13">
        <f t="shared" si="13"/>
        <v>181</v>
      </c>
      <c r="K187" s="13">
        <f t="shared" si="14"/>
        <v>45</v>
      </c>
      <c r="L187" s="13">
        <f ca="1">VLOOKUP(A187,Sheet4!$A$6:$J$152,3,0)</f>
        <v>2</v>
      </c>
      <c r="M187" s="13">
        <f ca="1">VLOOKUP(A187,Sheet4!$A$6:$J$152,4,0)</f>
        <v>113</v>
      </c>
      <c r="N187" s="13">
        <f ca="1">VLOOKUP(A187,Sheet4!$A$6:$J$152,5,0)</f>
        <v>87</v>
      </c>
      <c r="O187" s="13">
        <v>1150</v>
      </c>
      <c r="P187" s="13">
        <v>0.8</v>
      </c>
      <c r="Q187" s="13">
        <f ca="1">VLOOKUP(A187,Sheet4!$A$6:$J$152,8,0)</f>
        <v>10</v>
      </c>
      <c r="R187" s="13">
        <f ca="1">VLOOKUP(A187,Sheet4!$A$6:$J$152,9,0)</f>
        <v>8</v>
      </c>
      <c r="S187" s="13">
        <f ca="1">VLOOKUP(A187,Sheet4!$A$6:$J$152,10,0)</f>
        <v>2</v>
      </c>
      <c r="T187" s="13"/>
      <c r="U187" s="13">
        <f t="shared" si="12"/>
        <v>189</v>
      </c>
      <c r="V187" s="13"/>
    </row>
    <row r="188" spans="1:23" s="3" customFormat="1">
      <c r="A188" s="9" t="s">
        <v>207</v>
      </c>
      <c r="B188" s="22">
        <v>620002</v>
      </c>
      <c r="C188" s="13">
        <f t="shared" si="10"/>
        <v>117897</v>
      </c>
      <c r="D188" s="13">
        <f ca="1">VLOOKUP(A188,Sheet2!$A$6:$C$212,2,0)</f>
        <v>86190</v>
      </c>
      <c r="E188" s="13">
        <f ca="1">VLOOKUP(A188,Sheet2!$A$6:$C$212,3,0)</f>
        <v>31707</v>
      </c>
      <c r="F188" s="14">
        <v>1150</v>
      </c>
      <c r="G188" s="14">
        <v>1950</v>
      </c>
      <c r="H188" s="9">
        <v>0.6</v>
      </c>
      <c r="I188" s="13">
        <f t="shared" si="11"/>
        <v>16095</v>
      </c>
      <c r="J188" s="13">
        <f t="shared" si="13"/>
        <v>9657</v>
      </c>
      <c r="K188" s="13">
        <f t="shared" si="14"/>
        <v>6438</v>
      </c>
      <c r="L188" s="13">
        <f ca="1">VLOOKUP(A188,Sheet4!$A$6:$J$152,3,0)</f>
        <v>8</v>
      </c>
      <c r="M188" s="13">
        <f ca="1">VLOOKUP(A188,Sheet4!$A$6:$J$152,4,0)</f>
        <v>591</v>
      </c>
      <c r="N188" s="13">
        <f ca="1">VLOOKUP(A188,Sheet4!$A$6:$J$152,5,0)</f>
        <v>209</v>
      </c>
      <c r="O188" s="13">
        <v>1150</v>
      </c>
      <c r="P188" s="13">
        <v>0.6</v>
      </c>
      <c r="Q188" s="13">
        <f ca="1">VLOOKUP(A188,Sheet4!$A$6:$J$152,8,0)</f>
        <v>24</v>
      </c>
      <c r="R188" s="13">
        <f ca="1">VLOOKUP(A188,Sheet4!$A$6:$J$152,9,0)</f>
        <v>14</v>
      </c>
      <c r="S188" s="13">
        <f ca="1">VLOOKUP(A188,Sheet4!$A$6:$J$152,10,0)</f>
        <v>10</v>
      </c>
      <c r="T188" s="13"/>
      <c r="U188" s="13">
        <f t="shared" si="12"/>
        <v>9671</v>
      </c>
      <c r="V188" s="13" t="s">
        <v>208</v>
      </c>
    </row>
    <row r="189" spans="1:23" s="3" customFormat="1">
      <c r="A189" s="22" t="s">
        <v>209</v>
      </c>
      <c r="B189" s="22">
        <v>620003</v>
      </c>
      <c r="C189" s="13">
        <f t="shared" si="10"/>
        <v>97563</v>
      </c>
      <c r="D189" s="13">
        <f ca="1">VLOOKUP(A189,Sheet2!$A$6:$C$212,2,0)</f>
        <v>68317</v>
      </c>
      <c r="E189" s="13">
        <f ca="1">VLOOKUP(A189,Sheet2!$A$6:$C$212,3,0)</f>
        <v>29246</v>
      </c>
      <c r="F189" s="14">
        <v>1150</v>
      </c>
      <c r="G189" s="14">
        <v>1950</v>
      </c>
      <c r="H189" s="9">
        <v>0.8</v>
      </c>
      <c r="I189" s="13">
        <f t="shared" si="11"/>
        <v>13559</v>
      </c>
      <c r="J189" s="13">
        <f t="shared" si="13"/>
        <v>10848</v>
      </c>
      <c r="K189" s="13">
        <f t="shared" si="14"/>
        <v>2711</v>
      </c>
      <c r="L189" s="13">
        <f ca="1">VLOOKUP(A189,Sheet4!$A$6:$J$152,3,0)</f>
        <v>38</v>
      </c>
      <c r="M189" s="13">
        <f ca="1">VLOOKUP(A189,Sheet4!$A$6:$J$152,4,0)</f>
        <v>2172</v>
      </c>
      <c r="N189" s="13">
        <f ca="1">VLOOKUP(A189,Sheet4!$A$6:$J$152,5,0)</f>
        <v>1628</v>
      </c>
      <c r="O189" s="13">
        <v>1150</v>
      </c>
      <c r="P189" s="13">
        <v>0.8</v>
      </c>
      <c r="Q189" s="13">
        <f ca="1">VLOOKUP(A189,Sheet4!$A$6:$J$152,8,0)</f>
        <v>187</v>
      </c>
      <c r="R189" s="13">
        <f ca="1">VLOOKUP(A189,Sheet4!$A$6:$J$152,9,0)</f>
        <v>150</v>
      </c>
      <c r="S189" s="13">
        <f ca="1">VLOOKUP(A189,Sheet4!$A$6:$J$152,10,0)</f>
        <v>37</v>
      </c>
      <c r="T189" s="13"/>
      <c r="U189" s="13">
        <f t="shared" si="12"/>
        <v>10998</v>
      </c>
      <c r="V189" s="13" t="s">
        <v>237</v>
      </c>
    </row>
    <row r="190" spans="1:23">
      <c r="A190" s="10" t="s">
        <v>210</v>
      </c>
      <c r="B190" s="10"/>
      <c r="C190" s="11">
        <f t="shared" si="10"/>
        <v>79251</v>
      </c>
      <c r="D190" s="11">
        <f ca="1">VLOOKUP(A190,Sheet2!$A$6:$C$212,2,0)</f>
        <v>53945</v>
      </c>
      <c r="E190" s="11">
        <f ca="1">VLOOKUP(A190,Sheet2!$A$6:$C$212,3,0)</f>
        <v>25306</v>
      </c>
      <c r="F190" s="12">
        <v>1150</v>
      </c>
      <c r="G190" s="12">
        <v>1950</v>
      </c>
      <c r="H190" s="10">
        <v>1</v>
      </c>
      <c r="I190" s="11">
        <f t="shared" si="11"/>
        <v>11138</v>
      </c>
      <c r="J190" s="11">
        <f t="shared" si="13"/>
        <v>11138</v>
      </c>
      <c r="K190" s="11">
        <f t="shared" si="14"/>
        <v>0</v>
      </c>
      <c r="L190" s="11">
        <f ca="1">VLOOKUP(A190,Sheet4!$A$6:$J$152,3,0)</f>
        <v>95</v>
      </c>
      <c r="M190" s="11">
        <f ca="1">VLOOKUP(A190,Sheet4!$A$6:$J$152,4,0)</f>
        <v>4540</v>
      </c>
      <c r="N190" s="11">
        <f ca="1">VLOOKUP(A190,Sheet4!$A$6:$J$152,5,0)</f>
        <v>4960</v>
      </c>
      <c r="O190" s="11">
        <v>1150</v>
      </c>
      <c r="P190" s="10">
        <v>1</v>
      </c>
      <c r="Q190" s="11">
        <f ca="1">VLOOKUP(A190,Sheet4!$A$6:$J$152,8,0)</f>
        <v>570</v>
      </c>
      <c r="R190" s="11">
        <f ca="1">VLOOKUP(A190,Sheet4!$A$6:$J$152,9,0)</f>
        <v>570</v>
      </c>
      <c r="S190" s="11">
        <f ca="1">VLOOKUP(A190,Sheet4!$A$6:$J$152,10,0)</f>
        <v>0</v>
      </c>
      <c r="T190" s="11">
        <v>-279</v>
      </c>
      <c r="U190" s="11">
        <f t="shared" si="12"/>
        <v>11429</v>
      </c>
      <c r="V190" s="11"/>
      <c r="W190">
        <v>1</v>
      </c>
    </row>
    <row r="191" spans="1:23" s="3" customFormat="1">
      <c r="A191" s="9" t="s">
        <v>210</v>
      </c>
      <c r="B191" s="22">
        <v>620005</v>
      </c>
      <c r="C191" s="13">
        <f t="shared" si="10"/>
        <v>79251</v>
      </c>
      <c r="D191" s="13">
        <f ca="1">VLOOKUP(A191,Sheet2!$A$6:$C$212,2,0)</f>
        <v>53945</v>
      </c>
      <c r="E191" s="13">
        <f ca="1">VLOOKUP(A191,Sheet2!$A$6:$C$212,3,0)</f>
        <v>25306</v>
      </c>
      <c r="F191" s="14">
        <v>1150</v>
      </c>
      <c r="G191" s="14">
        <v>1950</v>
      </c>
      <c r="H191" s="9">
        <v>1</v>
      </c>
      <c r="I191" s="13">
        <f t="shared" si="11"/>
        <v>11138</v>
      </c>
      <c r="J191" s="13">
        <f t="shared" si="13"/>
        <v>11138</v>
      </c>
      <c r="K191" s="13">
        <f t="shared" si="14"/>
        <v>0</v>
      </c>
      <c r="L191" s="13">
        <f ca="1">VLOOKUP(A191,Sheet4!$A$6:$J$152,3,0)</f>
        <v>95</v>
      </c>
      <c r="M191" s="13">
        <f ca="1">VLOOKUP(A191,Sheet4!$A$6:$J$152,4,0)</f>
        <v>4540</v>
      </c>
      <c r="N191" s="13">
        <f ca="1">VLOOKUP(A191,Sheet4!$A$6:$J$152,5,0)</f>
        <v>4960</v>
      </c>
      <c r="O191" s="13">
        <v>1150</v>
      </c>
      <c r="P191" s="13">
        <v>1</v>
      </c>
      <c r="Q191" s="13">
        <f ca="1">VLOOKUP(A191,Sheet4!$A$6:$J$152,8,0)</f>
        <v>570</v>
      </c>
      <c r="R191" s="13">
        <f ca="1">VLOOKUP(A191,Sheet4!$A$6:$J$152,9,0)</f>
        <v>570</v>
      </c>
      <c r="S191" s="13">
        <f ca="1">VLOOKUP(A191,Sheet4!$A$6:$J$152,10,0)</f>
        <v>0</v>
      </c>
      <c r="T191" s="13">
        <v>-279</v>
      </c>
      <c r="U191" s="13">
        <f t="shared" si="12"/>
        <v>11429</v>
      </c>
      <c r="V191" s="13"/>
    </row>
    <row r="192" spans="1:23">
      <c r="A192" s="10" t="s">
        <v>211</v>
      </c>
      <c r="B192" s="10"/>
      <c r="C192" s="11">
        <f t="shared" si="10"/>
        <v>289606</v>
      </c>
      <c r="D192" s="11">
        <f ca="1">VLOOKUP(A192,Sheet2!$A$6:$C$212,2,0)</f>
        <v>195316</v>
      </c>
      <c r="E192" s="11">
        <f ca="1">VLOOKUP(A192,Sheet2!$A$6:$C$212,3,0)</f>
        <v>94290</v>
      </c>
      <c r="F192" s="12">
        <v>1150</v>
      </c>
      <c r="G192" s="12">
        <v>1950</v>
      </c>
      <c r="H192" s="10">
        <v>1</v>
      </c>
      <c r="I192" s="11">
        <f t="shared" si="11"/>
        <v>40848</v>
      </c>
      <c r="J192" s="11">
        <f t="shared" si="13"/>
        <v>40848</v>
      </c>
      <c r="K192" s="11">
        <f t="shared" si="14"/>
        <v>0</v>
      </c>
      <c r="L192" s="11">
        <f ca="1">VLOOKUP(A192,Sheet4!$A$6:$J$152,3,0)</f>
        <v>95</v>
      </c>
      <c r="M192" s="11">
        <f ca="1">VLOOKUP(A192,Sheet4!$A$6:$J$152,4,0)</f>
        <v>5103</v>
      </c>
      <c r="N192" s="11">
        <f ca="1">VLOOKUP(A192,Sheet4!$A$6:$J$152,5,0)</f>
        <v>4397</v>
      </c>
      <c r="O192" s="11">
        <v>1150</v>
      </c>
      <c r="P192" s="10">
        <v>1</v>
      </c>
      <c r="Q192" s="11">
        <f ca="1">VLOOKUP(A192,Sheet4!$A$6:$J$152,8,0)</f>
        <v>506</v>
      </c>
      <c r="R192" s="11">
        <f ca="1">VLOOKUP(A192,Sheet4!$A$6:$J$152,9,0)</f>
        <v>506</v>
      </c>
      <c r="S192" s="11">
        <f ca="1">VLOOKUP(A192,Sheet4!$A$6:$J$152,10,0)</f>
        <v>0</v>
      </c>
      <c r="T192" s="11"/>
      <c r="U192" s="11">
        <f t="shared" si="12"/>
        <v>41354</v>
      </c>
      <c r="V192" s="11"/>
      <c r="W192">
        <v>1</v>
      </c>
    </row>
    <row r="193" spans="1:23" s="3" customFormat="1">
      <c r="A193" s="9" t="s">
        <v>211</v>
      </c>
      <c r="B193" s="22">
        <v>620004</v>
      </c>
      <c r="C193" s="13">
        <f t="shared" si="10"/>
        <v>289606</v>
      </c>
      <c r="D193" s="13">
        <f ca="1">VLOOKUP(A193,Sheet2!$A$6:$C$212,2,0)</f>
        <v>195316</v>
      </c>
      <c r="E193" s="13">
        <f ca="1">VLOOKUP(A193,Sheet2!$A$6:$C$212,3,0)</f>
        <v>94290</v>
      </c>
      <c r="F193" s="14">
        <v>1150</v>
      </c>
      <c r="G193" s="14">
        <v>1950</v>
      </c>
      <c r="H193" s="9">
        <v>1</v>
      </c>
      <c r="I193" s="13">
        <f t="shared" si="11"/>
        <v>40848</v>
      </c>
      <c r="J193" s="13">
        <f t="shared" si="13"/>
        <v>40848</v>
      </c>
      <c r="K193" s="13">
        <f t="shared" si="14"/>
        <v>0</v>
      </c>
      <c r="L193" s="13">
        <f ca="1">VLOOKUP(A193,Sheet4!$A$6:$J$152,3,0)</f>
        <v>95</v>
      </c>
      <c r="M193" s="13">
        <f ca="1">VLOOKUP(A193,Sheet4!$A$6:$J$152,4,0)</f>
        <v>5103</v>
      </c>
      <c r="N193" s="13">
        <f ca="1">VLOOKUP(A193,Sheet4!$A$6:$J$152,5,0)</f>
        <v>4397</v>
      </c>
      <c r="O193" s="13">
        <v>1150</v>
      </c>
      <c r="P193" s="13">
        <v>1</v>
      </c>
      <c r="Q193" s="13">
        <f ca="1">VLOOKUP(A193,Sheet4!$A$6:$J$152,8,0)</f>
        <v>506</v>
      </c>
      <c r="R193" s="13">
        <f ca="1">VLOOKUP(A193,Sheet4!$A$6:$J$152,9,0)</f>
        <v>506</v>
      </c>
      <c r="S193" s="13">
        <f ca="1">VLOOKUP(A193,Sheet4!$A$6:$J$152,10,0)</f>
        <v>0</v>
      </c>
      <c r="T193" s="13"/>
      <c r="U193" s="13">
        <f t="shared" si="12"/>
        <v>41354</v>
      </c>
      <c r="V193" s="13"/>
    </row>
    <row r="194" spans="1:23">
      <c r="A194" s="10" t="s">
        <v>212</v>
      </c>
      <c r="B194" s="10"/>
      <c r="C194" s="11">
        <f t="shared" si="10"/>
        <v>148118</v>
      </c>
      <c r="D194" s="11">
        <f ca="1">VLOOKUP(A194,Sheet2!$A$6:$C$212,2,0)</f>
        <v>103491</v>
      </c>
      <c r="E194" s="11">
        <f ca="1">VLOOKUP(A194,Sheet2!$A$6:$C$212,3,0)</f>
        <v>44627</v>
      </c>
      <c r="F194" s="12">
        <v>1150</v>
      </c>
      <c r="G194" s="12">
        <v>1950</v>
      </c>
      <c r="H194" s="10">
        <v>1</v>
      </c>
      <c r="I194" s="11">
        <f t="shared" si="11"/>
        <v>20604</v>
      </c>
      <c r="J194" s="11">
        <f t="shared" si="13"/>
        <v>20604</v>
      </c>
      <c r="K194" s="11">
        <f t="shared" si="14"/>
        <v>0</v>
      </c>
      <c r="L194" s="11">
        <f ca="1">VLOOKUP(A194,Sheet4!$A$6:$J$152,3,0)</f>
        <v>89</v>
      </c>
      <c r="M194" s="11">
        <f ca="1">VLOOKUP(A194,Sheet4!$A$6:$J$152,4,0)</f>
        <v>4258</v>
      </c>
      <c r="N194" s="11">
        <f ca="1">VLOOKUP(A194,Sheet4!$A$6:$J$152,5,0)</f>
        <v>4642</v>
      </c>
      <c r="O194" s="11">
        <v>1150</v>
      </c>
      <c r="P194" s="10">
        <v>1</v>
      </c>
      <c r="Q194" s="11">
        <f ca="1">VLOOKUP(A194,Sheet4!$A$6:$J$152,8,0)</f>
        <v>534</v>
      </c>
      <c r="R194" s="11">
        <f ca="1">VLOOKUP(A194,Sheet4!$A$6:$J$152,9,0)</f>
        <v>534</v>
      </c>
      <c r="S194" s="11">
        <f ca="1">VLOOKUP(A194,Sheet4!$A$6:$J$152,10,0)</f>
        <v>0</v>
      </c>
      <c r="T194" s="11"/>
      <c r="U194" s="11">
        <f t="shared" si="12"/>
        <v>21138</v>
      </c>
      <c r="V194" s="11"/>
      <c r="W194">
        <v>1</v>
      </c>
    </row>
    <row r="195" spans="1:23" s="3" customFormat="1">
      <c r="A195" s="9" t="s">
        <v>212</v>
      </c>
      <c r="B195" s="22">
        <v>620006</v>
      </c>
      <c r="C195" s="13">
        <f t="shared" si="10"/>
        <v>148118</v>
      </c>
      <c r="D195" s="13">
        <f ca="1">VLOOKUP(A195,Sheet2!$A$6:$C$212,2,0)</f>
        <v>103491</v>
      </c>
      <c r="E195" s="13">
        <f ca="1">VLOOKUP(A195,Sheet2!$A$6:$C$212,3,0)</f>
        <v>44627</v>
      </c>
      <c r="F195" s="14">
        <v>1150</v>
      </c>
      <c r="G195" s="14">
        <v>1950</v>
      </c>
      <c r="H195" s="9">
        <v>1</v>
      </c>
      <c r="I195" s="13">
        <f t="shared" si="11"/>
        <v>20604</v>
      </c>
      <c r="J195" s="13">
        <f t="shared" si="13"/>
        <v>20604</v>
      </c>
      <c r="K195" s="13">
        <f t="shared" si="14"/>
        <v>0</v>
      </c>
      <c r="L195" s="13">
        <f ca="1">VLOOKUP(A195,Sheet4!$A$6:$J$152,3,0)</f>
        <v>89</v>
      </c>
      <c r="M195" s="13">
        <f ca="1">VLOOKUP(A195,Sheet4!$A$6:$J$152,4,0)</f>
        <v>4258</v>
      </c>
      <c r="N195" s="13">
        <f ca="1">VLOOKUP(A195,Sheet4!$A$6:$J$152,5,0)</f>
        <v>4642</v>
      </c>
      <c r="O195" s="13">
        <v>1150</v>
      </c>
      <c r="P195" s="13">
        <v>1</v>
      </c>
      <c r="Q195" s="13">
        <f ca="1">VLOOKUP(A195,Sheet4!$A$6:$J$152,8,0)</f>
        <v>534</v>
      </c>
      <c r="R195" s="13">
        <f ca="1">VLOOKUP(A195,Sheet4!$A$6:$J$152,9,0)</f>
        <v>534</v>
      </c>
      <c r="S195" s="13">
        <f ca="1">VLOOKUP(A195,Sheet4!$A$6:$J$152,10,0)</f>
        <v>0</v>
      </c>
      <c r="T195" s="13"/>
      <c r="U195" s="13">
        <f t="shared" si="12"/>
        <v>21138</v>
      </c>
      <c r="V195" s="13" t="s">
        <v>238</v>
      </c>
    </row>
    <row r="196" spans="1:23">
      <c r="A196" s="10" t="s">
        <v>213</v>
      </c>
      <c r="B196" s="10"/>
      <c r="C196" s="11">
        <f t="shared" si="10"/>
        <v>125037</v>
      </c>
      <c r="D196" s="11">
        <f ca="1">SUM(D197:D200)</f>
        <v>92364</v>
      </c>
      <c r="E196" s="11">
        <f ca="1">SUM(E197:E200)</f>
        <v>32673</v>
      </c>
      <c r="F196" s="12">
        <v>1150</v>
      </c>
      <c r="G196" s="12">
        <v>1950</v>
      </c>
      <c r="H196" s="10" t="s">
        <v>49</v>
      </c>
      <c r="I196" s="11">
        <f>SUM(I197:I200)</f>
        <v>16992</v>
      </c>
      <c r="J196" s="11">
        <f>SUM(J197:J200)</f>
        <v>13542</v>
      </c>
      <c r="K196" s="11">
        <f t="shared" si="14"/>
        <v>3450</v>
      </c>
      <c r="L196" s="11">
        <f ca="1">VLOOKUP(A196,Sheet4!$A$6:$J$152,3,0)</f>
        <v>165</v>
      </c>
      <c r="M196" s="11">
        <f ca="1">VLOOKUP(A196,Sheet4!$A$6:$J$152,4,0)</f>
        <v>8608</v>
      </c>
      <c r="N196" s="11">
        <f ca="1">VLOOKUP(A196,Sheet4!$A$6:$J$152,5,0)</f>
        <v>7892</v>
      </c>
      <c r="O196" s="11">
        <v>1150</v>
      </c>
      <c r="P196" s="10" t="s">
        <v>49</v>
      </c>
      <c r="Q196" s="11">
        <f ca="1">VLOOKUP(A196,Sheet4!$A$6:$J$152,8,0)</f>
        <v>908</v>
      </c>
      <c r="R196" s="11">
        <f ca="1">VLOOKUP(A196,Sheet4!$A$6:$J$152,9,0)</f>
        <v>726</v>
      </c>
      <c r="S196" s="11">
        <f ca="1">VLOOKUP(A196,Sheet4!$A$6:$J$152,10,0)</f>
        <v>182</v>
      </c>
      <c r="T196" s="11"/>
      <c r="U196" s="11">
        <f t="shared" si="12"/>
        <v>14268</v>
      </c>
      <c r="V196" s="11"/>
      <c r="W196">
        <v>1</v>
      </c>
    </row>
    <row r="197" spans="1:23" s="3" customFormat="1">
      <c r="A197" s="19" t="s">
        <v>214</v>
      </c>
      <c r="B197" s="22">
        <v>621001</v>
      </c>
      <c r="C197" s="13">
        <f t="shared" si="10"/>
        <v>1350</v>
      </c>
      <c r="D197" s="13">
        <f ca="1">VLOOKUP(A197,Sheet2!$A$6:$C$212,2,0)</f>
        <v>0</v>
      </c>
      <c r="E197" s="13">
        <f ca="1">VLOOKUP(A197,Sheet2!$A$6:$C$212,3,0)</f>
        <v>1350</v>
      </c>
      <c r="F197" s="14">
        <v>1150</v>
      </c>
      <c r="G197" s="14">
        <v>1950</v>
      </c>
      <c r="H197" s="9">
        <v>0.6</v>
      </c>
      <c r="I197" s="13">
        <f t="shared" si="11"/>
        <v>263</v>
      </c>
      <c r="J197" s="13">
        <f t="shared" si="13"/>
        <v>158</v>
      </c>
      <c r="K197" s="13">
        <f t="shared" si="14"/>
        <v>105</v>
      </c>
      <c r="L197" s="13">
        <v>0</v>
      </c>
      <c r="M197" s="13">
        <v>0</v>
      </c>
      <c r="N197" s="13">
        <v>0</v>
      </c>
      <c r="O197" s="13">
        <v>1150</v>
      </c>
      <c r="P197" s="13">
        <v>0.6</v>
      </c>
      <c r="Q197" s="13">
        <v>0</v>
      </c>
      <c r="R197" s="13">
        <v>0</v>
      </c>
      <c r="S197" s="13">
        <v>0</v>
      </c>
      <c r="T197" s="13"/>
      <c r="U197" s="13">
        <f t="shared" si="12"/>
        <v>158</v>
      </c>
      <c r="V197" s="13"/>
    </row>
    <row r="198" spans="1:23" s="3" customFormat="1">
      <c r="A198" s="9" t="s">
        <v>215</v>
      </c>
      <c r="B198" s="22">
        <v>621002</v>
      </c>
      <c r="C198" s="13">
        <f t="shared" si="10"/>
        <v>50515</v>
      </c>
      <c r="D198" s="13">
        <f ca="1">VLOOKUP(A198,Sheet2!$A$6:$C$212,2,0)</f>
        <v>38778</v>
      </c>
      <c r="E198" s="13">
        <f ca="1">VLOOKUP(A198,Sheet2!$A$6:$C$212,3,0)</f>
        <v>11737</v>
      </c>
      <c r="F198" s="14">
        <v>1150</v>
      </c>
      <c r="G198" s="14">
        <v>1950</v>
      </c>
      <c r="H198" s="9">
        <v>0.8</v>
      </c>
      <c r="I198" s="13">
        <f t="shared" si="11"/>
        <v>6748</v>
      </c>
      <c r="J198" s="13">
        <f t="shared" si="13"/>
        <v>5399</v>
      </c>
      <c r="K198" s="13">
        <f t="shared" si="14"/>
        <v>1349</v>
      </c>
      <c r="L198" s="13">
        <f ca="1">VLOOKUP(A198,Sheet4!$A$6:$J$152,3,0)</f>
        <v>30</v>
      </c>
      <c r="M198" s="13">
        <f ca="1">VLOOKUP(A198,Sheet4!$A$6:$J$152,4,0)</f>
        <v>1542</v>
      </c>
      <c r="N198" s="13">
        <f ca="1">VLOOKUP(A198,Sheet4!$A$6:$J$152,5,0)</f>
        <v>1458</v>
      </c>
      <c r="O198" s="13">
        <v>1150</v>
      </c>
      <c r="P198" s="13">
        <v>0.8</v>
      </c>
      <c r="Q198" s="13">
        <f ca="1">VLOOKUP(A198,Sheet4!$A$6:$J$152,8,0)</f>
        <v>168</v>
      </c>
      <c r="R198" s="13">
        <f ca="1">VLOOKUP(A198,Sheet4!$A$6:$J$152,9,0)</f>
        <v>134</v>
      </c>
      <c r="S198" s="13">
        <f ca="1">VLOOKUP(A198,Sheet4!$A$6:$J$152,10,0)</f>
        <v>34</v>
      </c>
      <c r="T198" s="13"/>
      <c r="U198" s="13">
        <f t="shared" si="12"/>
        <v>5533</v>
      </c>
      <c r="V198" s="13"/>
    </row>
    <row r="199" spans="1:23" s="3" customFormat="1">
      <c r="A199" s="9" t="s">
        <v>216</v>
      </c>
      <c r="B199" s="22">
        <v>621005</v>
      </c>
      <c r="C199" s="13">
        <f t="shared" si="10"/>
        <v>47400</v>
      </c>
      <c r="D199" s="13">
        <f ca="1">VLOOKUP(A199,Sheet2!$A$6:$C$212,2,0)</f>
        <v>34821</v>
      </c>
      <c r="E199" s="13">
        <f ca="1">VLOOKUP(A199,Sheet2!$A$6:$C$212,3,0)</f>
        <v>12579</v>
      </c>
      <c r="F199" s="14">
        <v>1150</v>
      </c>
      <c r="G199" s="14">
        <v>1950</v>
      </c>
      <c r="H199" s="9">
        <v>0.8</v>
      </c>
      <c r="I199" s="13">
        <f t="shared" si="11"/>
        <v>6457</v>
      </c>
      <c r="J199" s="13">
        <f t="shared" si="13"/>
        <v>5166</v>
      </c>
      <c r="K199" s="13">
        <f t="shared" si="14"/>
        <v>1291</v>
      </c>
      <c r="L199" s="13">
        <f ca="1">VLOOKUP(A199,Sheet4!$A$6:$J$152,3,0)</f>
        <v>89</v>
      </c>
      <c r="M199" s="13">
        <f ca="1">VLOOKUP(A199,Sheet4!$A$6:$J$152,4,0)</f>
        <v>4544</v>
      </c>
      <c r="N199" s="13">
        <f ca="1">VLOOKUP(A199,Sheet4!$A$6:$J$152,5,0)</f>
        <v>4356</v>
      </c>
      <c r="O199" s="13">
        <v>1150</v>
      </c>
      <c r="P199" s="13">
        <v>0.8</v>
      </c>
      <c r="Q199" s="13">
        <f ca="1">VLOOKUP(A199,Sheet4!$A$6:$J$152,8,0)</f>
        <v>501</v>
      </c>
      <c r="R199" s="13">
        <f ca="1">VLOOKUP(A199,Sheet4!$A$6:$J$152,9,0)</f>
        <v>401</v>
      </c>
      <c r="S199" s="13">
        <f ca="1">VLOOKUP(A199,Sheet4!$A$6:$J$152,10,0)</f>
        <v>100</v>
      </c>
      <c r="T199" s="13"/>
      <c r="U199" s="13">
        <f t="shared" si="12"/>
        <v>5567</v>
      </c>
      <c r="V199" s="13"/>
    </row>
    <row r="200" spans="1:23" s="3" customFormat="1">
      <c r="A200" s="9" t="s">
        <v>217</v>
      </c>
      <c r="B200" s="22">
        <v>621006</v>
      </c>
      <c r="C200" s="13">
        <f>D200+E200</f>
        <v>25772</v>
      </c>
      <c r="D200" s="13">
        <f ca="1">VLOOKUP(A200,Sheet2!$A$6:$C$212,2,0)</f>
        <v>18765</v>
      </c>
      <c r="E200" s="13">
        <f ca="1">VLOOKUP(A200,Sheet2!$A$6:$C$212,3,0)</f>
        <v>7007</v>
      </c>
      <c r="F200" s="14">
        <v>1150</v>
      </c>
      <c r="G200" s="14">
        <v>1950</v>
      </c>
      <c r="H200" s="9">
        <v>0.8</v>
      </c>
      <c r="I200" s="13">
        <f>ROUND((D200*F200+E200*G200)/10000,0)</f>
        <v>3524</v>
      </c>
      <c r="J200" s="13">
        <f t="shared" si="13"/>
        <v>2819</v>
      </c>
      <c r="K200" s="13">
        <f t="shared" si="14"/>
        <v>705</v>
      </c>
      <c r="L200" s="13">
        <f ca="1">VLOOKUP(A200,Sheet4!$A$6:$J$152,3,0)</f>
        <v>46</v>
      </c>
      <c r="M200" s="13">
        <f ca="1">VLOOKUP(A200,Sheet4!$A$6:$J$152,4,0)</f>
        <v>2522</v>
      </c>
      <c r="N200" s="13">
        <f ca="1">VLOOKUP(A200,Sheet4!$A$6:$J$152,5,0)</f>
        <v>2078</v>
      </c>
      <c r="O200" s="13">
        <v>1150</v>
      </c>
      <c r="P200" s="13">
        <v>0.8</v>
      </c>
      <c r="Q200" s="13">
        <f ca="1">VLOOKUP(A200,Sheet4!$A$6:$J$152,8,0)</f>
        <v>239</v>
      </c>
      <c r="R200" s="13">
        <f ca="1">VLOOKUP(A200,Sheet4!$A$6:$J$152,9,0)</f>
        <v>191</v>
      </c>
      <c r="S200" s="13">
        <f ca="1">VLOOKUP(A200,Sheet4!$A$6:$J$152,10,0)</f>
        <v>48</v>
      </c>
      <c r="T200" s="13"/>
      <c r="U200" s="13">
        <f>J200+R200+T200</f>
        <v>3010</v>
      </c>
      <c r="V200" s="13"/>
    </row>
    <row r="201" spans="1:23">
      <c r="A201" s="10" t="s">
        <v>218</v>
      </c>
      <c r="B201" s="10"/>
      <c r="C201" s="11">
        <f>D201+E201</f>
        <v>49971</v>
      </c>
      <c r="D201" s="11">
        <f ca="1">VLOOKUP(A201,Sheet2!$A$6:$C$212,2,0)</f>
        <v>36479</v>
      </c>
      <c r="E201" s="11">
        <f ca="1">VLOOKUP(A201,Sheet2!$A$6:$C$212,3,0)</f>
        <v>13492</v>
      </c>
      <c r="F201" s="12">
        <v>1150</v>
      </c>
      <c r="G201" s="12">
        <v>1950</v>
      </c>
      <c r="H201" s="10">
        <v>0.8</v>
      </c>
      <c r="I201" s="11">
        <f>ROUND((D201*F201+E201*G201)/10000,0)</f>
        <v>6826</v>
      </c>
      <c r="J201" s="11">
        <f>ROUND((F201*D201*H201+G201*E201*H201)/10000,0)</f>
        <v>5461</v>
      </c>
      <c r="K201" s="11">
        <f>I201-J201</f>
        <v>1365</v>
      </c>
      <c r="L201" s="11">
        <f ca="1">VLOOKUP(A201,Sheet4!$A$6:$J$152,3,0)</f>
        <v>54</v>
      </c>
      <c r="M201" s="11">
        <f ca="1">VLOOKUP(A201,Sheet4!$A$6:$J$152,4,0)</f>
        <v>2914</v>
      </c>
      <c r="N201" s="11">
        <f ca="1">VLOOKUP(A201,Sheet4!$A$6:$J$152,5,0)</f>
        <v>2486</v>
      </c>
      <c r="O201" s="11">
        <v>1150</v>
      </c>
      <c r="P201" s="10">
        <v>0.8</v>
      </c>
      <c r="Q201" s="11">
        <f ca="1">VLOOKUP(A201,Sheet4!$A$6:$J$152,8,0)</f>
        <v>286</v>
      </c>
      <c r="R201" s="11">
        <f ca="1">VLOOKUP(A201,Sheet4!$A$6:$J$152,9,0)</f>
        <v>229</v>
      </c>
      <c r="S201" s="11">
        <f ca="1">VLOOKUP(A201,Sheet4!$A$6:$J$152,10,0)</f>
        <v>57</v>
      </c>
      <c r="T201" s="11"/>
      <c r="U201" s="11">
        <f>J201+R201+T201</f>
        <v>5690</v>
      </c>
      <c r="V201" s="11"/>
      <c r="W201">
        <v>1</v>
      </c>
    </row>
    <row r="202" spans="1:23" s="3" customFormat="1">
      <c r="A202" s="9" t="s">
        <v>218</v>
      </c>
      <c r="B202" s="22">
        <v>621004</v>
      </c>
      <c r="C202" s="13">
        <f>D202+E202</f>
        <v>49971</v>
      </c>
      <c r="D202" s="13">
        <f ca="1">VLOOKUP(A202,Sheet2!$A$6:$C$212,2,0)</f>
        <v>36479</v>
      </c>
      <c r="E202" s="13">
        <f ca="1">VLOOKUP(A202,Sheet2!$A$6:$C$212,3,0)</f>
        <v>13492</v>
      </c>
      <c r="F202" s="14">
        <v>1150</v>
      </c>
      <c r="G202" s="14">
        <v>1950</v>
      </c>
      <c r="H202" s="9">
        <v>0.8</v>
      </c>
      <c r="I202" s="13">
        <f>ROUND((D202*F202+E202*G202)/10000,0)</f>
        <v>6826</v>
      </c>
      <c r="J202" s="13">
        <f>ROUND((F202*D202*H202+G202*E202*H202)/10000,0)</f>
        <v>5461</v>
      </c>
      <c r="K202" s="13">
        <f>I202-J202</f>
        <v>1365</v>
      </c>
      <c r="L202" s="13">
        <f ca="1">VLOOKUP(A202,Sheet4!$A$6:$J$152,3,0)</f>
        <v>54</v>
      </c>
      <c r="M202" s="13">
        <f ca="1">VLOOKUP(A202,Sheet4!$A$6:$J$152,4,0)</f>
        <v>2914</v>
      </c>
      <c r="N202" s="13">
        <f ca="1">VLOOKUP(A202,Sheet4!$A$6:$J$152,5,0)</f>
        <v>2486</v>
      </c>
      <c r="O202" s="13">
        <v>1150</v>
      </c>
      <c r="P202" s="13">
        <v>0.8</v>
      </c>
      <c r="Q202" s="13">
        <f ca="1">VLOOKUP(A202,Sheet4!$A$6:$J$152,8,0)</f>
        <v>286</v>
      </c>
      <c r="R202" s="13">
        <f ca="1">VLOOKUP(A202,Sheet4!$A$6:$J$152,9,0)</f>
        <v>229</v>
      </c>
      <c r="S202" s="13">
        <f ca="1">VLOOKUP(A202,Sheet4!$A$6:$J$152,10,0)</f>
        <v>57</v>
      </c>
      <c r="T202" s="13"/>
      <c r="U202" s="13">
        <f>J202+R202+T202</f>
        <v>5690</v>
      </c>
      <c r="V202" s="13"/>
    </row>
    <row r="203" spans="1:23">
      <c r="A203" s="10" t="s">
        <v>219</v>
      </c>
      <c r="B203" s="10"/>
      <c r="C203" s="11">
        <f>D203+E203</f>
        <v>145159</v>
      </c>
      <c r="D203" s="11">
        <f ca="1">VLOOKUP(A203,Sheet2!$A$6:$C$212,2,0)</f>
        <v>103628</v>
      </c>
      <c r="E203" s="11">
        <f ca="1">VLOOKUP(A203,Sheet2!$A$6:$C$212,3,0)</f>
        <v>41531</v>
      </c>
      <c r="F203" s="12">
        <v>1150</v>
      </c>
      <c r="G203" s="12">
        <v>1950</v>
      </c>
      <c r="H203" s="10">
        <v>0.8</v>
      </c>
      <c r="I203" s="11">
        <f>ROUND((D203*F203+E203*G203)/10000,0)</f>
        <v>20016</v>
      </c>
      <c r="J203" s="11">
        <f>ROUND((F203*D203*H203+G203*E203*H203)/10000,0)</f>
        <v>16013</v>
      </c>
      <c r="K203" s="11">
        <f>I203-J203</f>
        <v>4003</v>
      </c>
      <c r="L203" s="11">
        <f ca="1">VLOOKUP(A203,Sheet4!$A$6:$J$152,3,0)</f>
        <v>95</v>
      </c>
      <c r="M203" s="11">
        <f ca="1">VLOOKUP(A203,Sheet4!$A$6:$J$152,4,0)</f>
        <v>5928</v>
      </c>
      <c r="N203" s="11">
        <f ca="1">VLOOKUP(A203,Sheet4!$A$6:$J$152,5,0)</f>
        <v>3572</v>
      </c>
      <c r="O203" s="11">
        <v>1150</v>
      </c>
      <c r="P203" s="10">
        <v>0.8</v>
      </c>
      <c r="Q203" s="11">
        <f ca="1">VLOOKUP(A203,Sheet4!$A$6:$J$152,8,0)</f>
        <v>411</v>
      </c>
      <c r="R203" s="11">
        <f ca="1">VLOOKUP(A203,Sheet4!$A$6:$J$152,9,0)</f>
        <v>329</v>
      </c>
      <c r="S203" s="11">
        <f ca="1">VLOOKUP(A203,Sheet4!$A$6:$J$152,10,0)</f>
        <v>82</v>
      </c>
      <c r="T203" s="11"/>
      <c r="U203" s="11">
        <f>J203+R203+T203</f>
        <v>16342</v>
      </c>
      <c r="V203" s="11"/>
      <c r="W203">
        <v>1</v>
      </c>
    </row>
    <row r="204" spans="1:23" s="3" customFormat="1">
      <c r="A204" s="9" t="s">
        <v>219</v>
      </c>
      <c r="B204" s="22">
        <v>621003</v>
      </c>
      <c r="C204" s="13">
        <f>D204+E204</f>
        <v>145159</v>
      </c>
      <c r="D204" s="13">
        <f ca="1">VLOOKUP(A204,Sheet2!$A$6:$C$212,2,0)</f>
        <v>103628</v>
      </c>
      <c r="E204" s="13">
        <f ca="1">VLOOKUP(A204,Sheet2!$A$6:$C$212,3,0)</f>
        <v>41531</v>
      </c>
      <c r="F204" s="14">
        <v>1150</v>
      </c>
      <c r="G204" s="14">
        <v>1950</v>
      </c>
      <c r="H204" s="9">
        <v>0.8</v>
      </c>
      <c r="I204" s="13">
        <f>ROUND((D204*F204+E204*G204)/10000,0)</f>
        <v>20016</v>
      </c>
      <c r="J204" s="13">
        <f>ROUND((F204*D204*H204+G204*E204*H204)/10000,0)</f>
        <v>16013</v>
      </c>
      <c r="K204" s="13">
        <f>I204-J204</f>
        <v>4003</v>
      </c>
      <c r="L204" s="13">
        <f ca="1">VLOOKUP(A204,Sheet4!$A$6:$J$152,3,0)</f>
        <v>95</v>
      </c>
      <c r="M204" s="13">
        <f ca="1">VLOOKUP(A204,Sheet4!$A$6:$J$152,4,0)</f>
        <v>5928</v>
      </c>
      <c r="N204" s="13">
        <f ca="1">VLOOKUP(A204,Sheet4!$A$6:$J$152,5,0)</f>
        <v>3572</v>
      </c>
      <c r="O204" s="13">
        <v>1150</v>
      </c>
      <c r="P204" s="13">
        <v>0.8</v>
      </c>
      <c r="Q204" s="13">
        <f ca="1">VLOOKUP(A204,Sheet4!$A$6:$J$152,8,0)</f>
        <v>411</v>
      </c>
      <c r="R204" s="13">
        <f ca="1">VLOOKUP(A204,Sheet4!$A$6:$J$152,9,0)</f>
        <v>329</v>
      </c>
      <c r="S204" s="13">
        <f ca="1">VLOOKUP(A204,Sheet4!$A$6:$J$152,10,0)</f>
        <v>82</v>
      </c>
      <c r="T204" s="13"/>
      <c r="U204" s="13">
        <f>J204+R204+T204</f>
        <v>16342</v>
      </c>
      <c r="V204" s="13"/>
    </row>
  </sheetData>
  <mergeCells count="18">
    <mergeCell ref="A1:V1"/>
    <mergeCell ref="C2:K2"/>
    <mergeCell ref="L2:S2"/>
    <mergeCell ref="C3:E3"/>
    <mergeCell ref="F3:G3"/>
    <mergeCell ref="I3:K3"/>
    <mergeCell ref="Q3:S3"/>
    <mergeCell ref="A3:A4"/>
    <mergeCell ref="V3:V4"/>
    <mergeCell ref="P3:P4"/>
    <mergeCell ref="U3:U4"/>
    <mergeCell ref="T3:T4"/>
    <mergeCell ref="B3:B4"/>
    <mergeCell ref="H3:H4"/>
    <mergeCell ref="N3:N4"/>
    <mergeCell ref="O3:O4"/>
    <mergeCell ref="L3:L4"/>
    <mergeCell ref="M3:M4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6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12"/>
  <sheetViews>
    <sheetView topLeftCell="A178" workbookViewId="0">
      <selection activeCell="A204" sqref="A204"/>
    </sheetView>
  </sheetViews>
  <sheetFormatPr defaultColWidth="9" defaultRowHeight="14.25"/>
  <sheetData>
    <row r="2" spans="1:4">
      <c r="A2" s="89" t="s">
        <v>239</v>
      </c>
      <c r="B2" t="s">
        <v>240</v>
      </c>
      <c r="D2" s="89" t="s">
        <v>241</v>
      </c>
    </row>
    <row r="3" spans="1:4">
      <c r="A3" s="90"/>
      <c r="B3" t="s">
        <v>19</v>
      </c>
      <c r="C3" t="s">
        <v>242</v>
      </c>
      <c r="D3" s="90"/>
    </row>
    <row r="4" spans="1:4">
      <c r="A4" s="91"/>
      <c r="C4" t="s">
        <v>19</v>
      </c>
      <c r="D4" s="91"/>
    </row>
    <row r="5" spans="1:4">
      <c r="A5" s="40" t="s">
        <v>19</v>
      </c>
      <c r="B5">
        <v>9419581</v>
      </c>
      <c r="C5">
        <v>3561001</v>
      </c>
      <c r="D5" s="40" t="s">
        <v>243</v>
      </c>
    </row>
    <row r="6" spans="1:4">
      <c r="A6" s="40" t="s">
        <v>50</v>
      </c>
      <c r="B6">
        <v>1004695</v>
      </c>
      <c r="C6">
        <v>338751</v>
      </c>
      <c r="D6" s="40" t="s">
        <v>244</v>
      </c>
    </row>
    <row r="7" spans="1:4">
      <c r="A7" s="40" t="s">
        <v>51</v>
      </c>
      <c r="B7">
        <v>0</v>
      </c>
      <c r="C7">
        <v>0</v>
      </c>
      <c r="D7" s="40" t="s">
        <v>245</v>
      </c>
    </row>
    <row r="8" spans="1:4">
      <c r="A8" s="40" t="s">
        <v>54</v>
      </c>
      <c r="B8">
        <v>60326</v>
      </c>
      <c r="C8">
        <v>22968</v>
      </c>
      <c r="D8" s="40" t="s">
        <v>246</v>
      </c>
    </row>
    <row r="9" spans="1:4">
      <c r="A9" s="40" t="s">
        <v>52</v>
      </c>
      <c r="B9">
        <v>67002</v>
      </c>
      <c r="C9">
        <v>31171</v>
      </c>
      <c r="D9" s="40" t="s">
        <v>247</v>
      </c>
    </row>
    <row r="10" spans="1:4">
      <c r="A10" s="40" t="s">
        <v>53</v>
      </c>
      <c r="B10">
        <v>85755</v>
      </c>
      <c r="C10">
        <v>30551</v>
      </c>
      <c r="D10" s="40" t="s">
        <v>248</v>
      </c>
    </row>
    <row r="11" spans="1:4">
      <c r="A11" s="40" t="s">
        <v>55</v>
      </c>
      <c r="B11">
        <v>109346</v>
      </c>
      <c r="C11">
        <v>35344</v>
      </c>
      <c r="D11" s="40" t="s">
        <v>249</v>
      </c>
    </row>
    <row r="12" spans="1:4">
      <c r="A12" s="40" t="s">
        <v>56</v>
      </c>
      <c r="B12">
        <v>155043</v>
      </c>
      <c r="C12">
        <v>43579</v>
      </c>
      <c r="D12" s="40" t="s">
        <v>250</v>
      </c>
    </row>
    <row r="13" spans="1:4">
      <c r="A13" s="40" t="s">
        <v>57</v>
      </c>
      <c r="B13">
        <v>61490</v>
      </c>
      <c r="C13">
        <v>21952</v>
      </c>
      <c r="D13" s="40" t="s">
        <v>251</v>
      </c>
    </row>
    <row r="14" spans="1:4">
      <c r="A14" s="40" t="s">
        <v>59</v>
      </c>
      <c r="B14">
        <v>138920</v>
      </c>
      <c r="C14">
        <v>46295</v>
      </c>
      <c r="D14" s="40" t="s">
        <v>252</v>
      </c>
    </row>
    <row r="15" spans="1:4">
      <c r="A15" s="40" t="s">
        <v>58</v>
      </c>
      <c r="B15">
        <v>141029</v>
      </c>
      <c r="C15">
        <v>42952</v>
      </c>
      <c r="D15" s="40" t="s">
        <v>253</v>
      </c>
    </row>
    <row r="16" spans="1:4">
      <c r="A16" s="40" t="s">
        <v>60</v>
      </c>
      <c r="B16">
        <v>43429</v>
      </c>
      <c r="C16">
        <v>16078</v>
      </c>
      <c r="D16" s="40" t="s">
        <v>254</v>
      </c>
    </row>
    <row r="17" spans="1:4">
      <c r="A17" s="40" t="s">
        <v>255</v>
      </c>
      <c r="B17">
        <v>0</v>
      </c>
      <c r="C17">
        <v>0</v>
      </c>
      <c r="D17" s="40" t="s">
        <v>256</v>
      </c>
    </row>
    <row r="18" spans="1:4">
      <c r="A18" s="40" t="s">
        <v>61</v>
      </c>
      <c r="B18">
        <v>48381</v>
      </c>
      <c r="C18">
        <v>17084</v>
      </c>
      <c r="D18" s="40" t="s">
        <v>257</v>
      </c>
    </row>
    <row r="19" spans="1:4">
      <c r="A19" s="40" t="s">
        <v>62</v>
      </c>
      <c r="B19">
        <v>93974</v>
      </c>
      <c r="C19">
        <v>30777</v>
      </c>
      <c r="D19" s="40" t="s">
        <v>258</v>
      </c>
    </row>
    <row r="20" spans="1:4">
      <c r="A20" s="40" t="s">
        <v>259</v>
      </c>
      <c r="B20">
        <v>0</v>
      </c>
      <c r="C20">
        <v>0</v>
      </c>
      <c r="D20" s="40" t="s">
        <v>260</v>
      </c>
    </row>
    <row r="21" spans="1:4">
      <c r="A21" s="40" t="s">
        <v>94</v>
      </c>
      <c r="B21">
        <v>236257</v>
      </c>
      <c r="C21">
        <v>101780</v>
      </c>
      <c r="D21" s="40" t="s">
        <v>261</v>
      </c>
    </row>
    <row r="22" spans="1:4">
      <c r="A22" s="40" t="s">
        <v>95</v>
      </c>
      <c r="B22">
        <v>0</v>
      </c>
      <c r="C22">
        <v>0</v>
      </c>
      <c r="D22" s="40" t="s">
        <v>262</v>
      </c>
    </row>
    <row r="23" spans="1:4">
      <c r="A23" s="40" t="s">
        <v>97</v>
      </c>
      <c r="B23">
        <v>28154</v>
      </c>
      <c r="C23">
        <v>13537</v>
      </c>
      <c r="D23" s="40" t="s">
        <v>263</v>
      </c>
    </row>
    <row r="24" spans="1:4">
      <c r="A24" s="40" t="s">
        <v>96</v>
      </c>
      <c r="B24">
        <v>25109</v>
      </c>
      <c r="C24">
        <v>10266</v>
      </c>
      <c r="D24" s="40" t="s">
        <v>264</v>
      </c>
    </row>
    <row r="25" spans="1:4">
      <c r="A25" s="40" t="s">
        <v>98</v>
      </c>
      <c r="B25">
        <v>24277</v>
      </c>
      <c r="C25">
        <v>9451</v>
      </c>
      <c r="D25" s="40" t="s">
        <v>265</v>
      </c>
    </row>
    <row r="26" spans="1:4">
      <c r="A26" s="40" t="s">
        <v>100</v>
      </c>
      <c r="B26">
        <v>15908</v>
      </c>
      <c r="C26">
        <v>7280</v>
      </c>
      <c r="D26" s="40" t="s">
        <v>266</v>
      </c>
    </row>
    <row r="27" spans="1:4">
      <c r="A27" s="40" t="s">
        <v>103</v>
      </c>
      <c r="B27">
        <v>16771</v>
      </c>
      <c r="C27">
        <v>6642</v>
      </c>
      <c r="D27" s="40" t="s">
        <v>267</v>
      </c>
    </row>
    <row r="28" spans="1:4">
      <c r="A28" s="40" t="s">
        <v>104</v>
      </c>
      <c r="B28">
        <v>27616</v>
      </c>
      <c r="C28">
        <v>11445</v>
      </c>
      <c r="D28" s="40" t="s">
        <v>268</v>
      </c>
    </row>
    <row r="29" spans="1:4">
      <c r="A29" s="40" t="s">
        <v>105</v>
      </c>
      <c r="B29">
        <v>16437</v>
      </c>
      <c r="C29">
        <v>6954</v>
      </c>
      <c r="D29" s="40" t="s">
        <v>269</v>
      </c>
    </row>
    <row r="30" spans="1:4">
      <c r="A30" s="40" t="s">
        <v>101</v>
      </c>
      <c r="B30">
        <v>16695</v>
      </c>
      <c r="C30">
        <v>6952</v>
      </c>
      <c r="D30" s="40" t="s">
        <v>270</v>
      </c>
    </row>
    <row r="31" spans="1:4">
      <c r="A31" s="40" t="s">
        <v>99</v>
      </c>
      <c r="B31">
        <v>36176</v>
      </c>
      <c r="C31">
        <v>15644</v>
      </c>
      <c r="D31" s="40" t="s">
        <v>271</v>
      </c>
    </row>
    <row r="32" spans="1:4">
      <c r="A32" s="40" t="s">
        <v>102</v>
      </c>
      <c r="B32">
        <v>29114</v>
      </c>
      <c r="C32">
        <v>13609</v>
      </c>
      <c r="D32" s="40" t="s">
        <v>272</v>
      </c>
    </row>
    <row r="33" spans="1:4">
      <c r="A33" s="40" t="s">
        <v>259</v>
      </c>
      <c r="B33">
        <v>0</v>
      </c>
      <c r="C33">
        <v>0</v>
      </c>
      <c r="D33" s="40" t="s">
        <v>273</v>
      </c>
    </row>
    <row r="34" spans="1:4">
      <c r="A34" s="40" t="s">
        <v>63</v>
      </c>
      <c r="B34">
        <v>964510</v>
      </c>
      <c r="C34">
        <v>290542</v>
      </c>
      <c r="D34" s="40" t="s">
        <v>274</v>
      </c>
    </row>
    <row r="35" spans="1:4">
      <c r="A35" s="40" t="s">
        <v>64</v>
      </c>
      <c r="B35">
        <v>6284</v>
      </c>
      <c r="C35">
        <v>13996</v>
      </c>
      <c r="D35" s="40" t="s">
        <v>275</v>
      </c>
    </row>
    <row r="36" spans="1:4">
      <c r="A36" s="40" t="s">
        <v>66</v>
      </c>
      <c r="B36">
        <v>80655</v>
      </c>
      <c r="C36">
        <v>26518</v>
      </c>
      <c r="D36" s="40" t="s">
        <v>276</v>
      </c>
    </row>
    <row r="37" spans="1:4">
      <c r="A37" s="40" t="s">
        <v>65</v>
      </c>
      <c r="B37">
        <v>93631</v>
      </c>
      <c r="C37">
        <v>29448</v>
      </c>
      <c r="D37" s="40" t="s">
        <v>277</v>
      </c>
    </row>
    <row r="38" spans="1:4">
      <c r="A38" s="40" t="s">
        <v>68</v>
      </c>
      <c r="B38">
        <v>96576</v>
      </c>
      <c r="C38">
        <v>30312</v>
      </c>
      <c r="D38" s="40" t="s">
        <v>278</v>
      </c>
    </row>
    <row r="39" spans="1:4">
      <c r="A39" s="40" t="s">
        <v>69</v>
      </c>
      <c r="B39">
        <v>241763</v>
      </c>
      <c r="C39">
        <v>66863</v>
      </c>
      <c r="D39" s="40" t="s">
        <v>279</v>
      </c>
    </row>
    <row r="40" spans="1:4">
      <c r="A40" s="40" t="s">
        <v>70</v>
      </c>
      <c r="B40">
        <v>224430</v>
      </c>
      <c r="C40">
        <v>64955</v>
      </c>
      <c r="D40" s="40" t="s">
        <v>280</v>
      </c>
    </row>
    <row r="41" spans="1:4">
      <c r="A41" s="40" t="s">
        <v>67</v>
      </c>
      <c r="B41">
        <v>12498</v>
      </c>
      <c r="C41">
        <v>4632</v>
      </c>
      <c r="D41" s="40" t="s">
        <v>281</v>
      </c>
    </row>
    <row r="42" spans="1:4">
      <c r="A42" s="41" t="s">
        <v>282</v>
      </c>
      <c r="B42">
        <v>49032</v>
      </c>
      <c r="C42">
        <v>13217</v>
      </c>
      <c r="D42" s="40" t="s">
        <v>283</v>
      </c>
    </row>
    <row r="43" spans="1:4">
      <c r="A43" s="41" t="s">
        <v>284</v>
      </c>
      <c r="B43">
        <v>33242</v>
      </c>
      <c r="C43">
        <v>9233</v>
      </c>
      <c r="D43" s="40" t="s">
        <v>285</v>
      </c>
    </row>
    <row r="44" spans="1:4">
      <c r="A44" s="41" t="s">
        <v>286</v>
      </c>
      <c r="B44">
        <v>117406</v>
      </c>
      <c r="C44">
        <v>27659</v>
      </c>
      <c r="D44" s="40" t="s">
        <v>287</v>
      </c>
    </row>
    <row r="45" spans="1:4">
      <c r="A45" s="41" t="s">
        <v>288</v>
      </c>
      <c r="B45">
        <v>8993</v>
      </c>
      <c r="C45">
        <v>3709</v>
      </c>
      <c r="D45" s="40" t="s">
        <v>289</v>
      </c>
    </row>
    <row r="46" spans="1:4">
      <c r="A46" s="40" t="s">
        <v>259</v>
      </c>
      <c r="B46">
        <v>0</v>
      </c>
      <c r="C46">
        <v>0</v>
      </c>
      <c r="D46" s="40" t="s">
        <v>290</v>
      </c>
    </row>
    <row r="47" spans="1:4">
      <c r="A47" s="40" t="s">
        <v>71</v>
      </c>
      <c r="B47">
        <v>162238</v>
      </c>
      <c r="C47">
        <v>60246</v>
      </c>
      <c r="D47" s="40" t="s">
        <v>291</v>
      </c>
    </row>
    <row r="48" spans="1:4">
      <c r="A48" s="40" t="s">
        <v>72</v>
      </c>
      <c r="B48">
        <v>365</v>
      </c>
      <c r="C48">
        <v>1634</v>
      </c>
      <c r="D48" s="40" t="s">
        <v>292</v>
      </c>
    </row>
    <row r="49" spans="1:6">
      <c r="A49" s="40" t="s">
        <v>73</v>
      </c>
      <c r="B49">
        <v>100208</v>
      </c>
      <c r="C49">
        <v>35649</v>
      </c>
      <c r="D49" s="40" t="s">
        <v>293</v>
      </c>
    </row>
    <row r="50" spans="1:6">
      <c r="A50" s="40" t="s">
        <v>77</v>
      </c>
      <c r="B50">
        <v>39039</v>
      </c>
      <c r="C50">
        <v>15071</v>
      </c>
      <c r="D50" s="40" t="s">
        <v>294</v>
      </c>
    </row>
    <row r="51" spans="1:6">
      <c r="A51" s="40" t="s">
        <v>75</v>
      </c>
      <c r="B51">
        <v>22626</v>
      </c>
      <c r="C51">
        <v>7892</v>
      </c>
      <c r="D51" s="40" t="s">
        <v>295</v>
      </c>
      <c r="E51">
        <f>B51+B53</f>
        <v>30499</v>
      </c>
      <c r="F51">
        <f>C51+C53</f>
        <v>10641</v>
      </c>
    </row>
    <row r="52" spans="1:6">
      <c r="A52" s="42" t="s">
        <v>296</v>
      </c>
      <c r="B52">
        <v>8426</v>
      </c>
      <c r="C52">
        <v>3203</v>
      </c>
      <c r="D52" s="40" t="s">
        <v>297</v>
      </c>
    </row>
    <row r="53" spans="1:6">
      <c r="A53" s="42" t="s">
        <v>298</v>
      </c>
      <c r="B53">
        <v>7873</v>
      </c>
      <c r="C53">
        <v>2749</v>
      </c>
      <c r="D53" s="40" t="s">
        <v>299</v>
      </c>
    </row>
    <row r="54" spans="1:6">
      <c r="A54" s="42" t="s">
        <v>300</v>
      </c>
      <c r="B54">
        <v>119</v>
      </c>
      <c r="C54">
        <v>0</v>
      </c>
      <c r="D54" s="40" t="s">
        <v>301</v>
      </c>
    </row>
    <row r="55" spans="1:6">
      <c r="A55" s="42" t="s">
        <v>302</v>
      </c>
      <c r="B55">
        <v>768</v>
      </c>
      <c r="C55">
        <v>306</v>
      </c>
      <c r="D55" s="40" t="s">
        <v>303</v>
      </c>
    </row>
    <row r="56" spans="1:6">
      <c r="A56" s="40" t="s">
        <v>78</v>
      </c>
      <c r="B56">
        <v>526460</v>
      </c>
      <c r="C56">
        <v>219152</v>
      </c>
      <c r="D56" s="40" t="s">
        <v>304</v>
      </c>
    </row>
    <row r="57" spans="1:6">
      <c r="A57" s="40" t="s">
        <v>79</v>
      </c>
      <c r="B57">
        <v>868</v>
      </c>
      <c r="C57">
        <v>5685</v>
      </c>
      <c r="D57" s="40" t="s">
        <v>305</v>
      </c>
    </row>
    <row r="58" spans="1:6">
      <c r="A58" s="40" t="s">
        <v>81</v>
      </c>
      <c r="B58">
        <v>59579</v>
      </c>
      <c r="C58">
        <v>20447</v>
      </c>
      <c r="D58" s="40" t="s">
        <v>306</v>
      </c>
    </row>
    <row r="59" spans="1:6">
      <c r="A59" s="40" t="s">
        <v>80</v>
      </c>
      <c r="B59">
        <v>73167</v>
      </c>
      <c r="C59">
        <v>31176</v>
      </c>
      <c r="D59" s="40" t="s">
        <v>307</v>
      </c>
    </row>
    <row r="60" spans="1:6">
      <c r="A60" s="40" t="s">
        <v>83</v>
      </c>
      <c r="B60">
        <v>21241</v>
      </c>
      <c r="C60">
        <v>7824</v>
      </c>
      <c r="D60" s="40" t="s">
        <v>308</v>
      </c>
    </row>
    <row r="61" spans="1:6">
      <c r="A61" s="40" t="s">
        <v>84</v>
      </c>
      <c r="B61">
        <v>161445</v>
      </c>
      <c r="C61">
        <v>72657</v>
      </c>
      <c r="D61" s="40" t="s">
        <v>309</v>
      </c>
    </row>
    <row r="62" spans="1:6">
      <c r="A62" s="40" t="s">
        <v>85</v>
      </c>
      <c r="B62">
        <v>134330</v>
      </c>
      <c r="C62">
        <v>55239</v>
      </c>
      <c r="D62" s="40" t="s">
        <v>310</v>
      </c>
    </row>
    <row r="63" spans="1:6">
      <c r="A63" s="40" t="s">
        <v>82</v>
      </c>
      <c r="B63">
        <v>72472</v>
      </c>
      <c r="C63">
        <v>24981</v>
      </c>
      <c r="D63" s="40" t="s">
        <v>311</v>
      </c>
    </row>
    <row r="64" spans="1:6">
      <c r="A64" s="40" t="s">
        <v>86</v>
      </c>
      <c r="B64">
        <v>3358</v>
      </c>
      <c r="C64">
        <v>1143</v>
      </c>
      <c r="D64" s="40" t="s">
        <v>312</v>
      </c>
    </row>
    <row r="65" spans="1:4">
      <c r="A65" s="40" t="s">
        <v>259</v>
      </c>
      <c r="B65">
        <v>0</v>
      </c>
      <c r="C65">
        <v>0</v>
      </c>
      <c r="D65" s="40" t="s">
        <v>313</v>
      </c>
    </row>
    <row r="66" spans="1:4">
      <c r="A66" s="40" t="s">
        <v>87</v>
      </c>
      <c r="B66">
        <v>543598</v>
      </c>
      <c r="C66">
        <v>210765</v>
      </c>
      <c r="D66" s="40" t="s">
        <v>314</v>
      </c>
    </row>
    <row r="67" spans="1:4">
      <c r="A67" s="40" t="s">
        <v>88</v>
      </c>
      <c r="B67">
        <v>0</v>
      </c>
      <c r="C67">
        <v>0</v>
      </c>
      <c r="D67" s="40" t="s">
        <v>315</v>
      </c>
    </row>
    <row r="68" spans="1:4">
      <c r="A68" s="40" t="s">
        <v>89</v>
      </c>
      <c r="B68">
        <v>76437</v>
      </c>
      <c r="C68">
        <v>27260</v>
      </c>
      <c r="D68" s="40" t="s">
        <v>316</v>
      </c>
    </row>
    <row r="69" spans="1:4">
      <c r="A69" s="40" t="s">
        <v>90</v>
      </c>
      <c r="B69">
        <v>204502</v>
      </c>
      <c r="C69">
        <v>76211</v>
      </c>
      <c r="D69" s="40" t="s">
        <v>317</v>
      </c>
    </row>
    <row r="70" spans="1:4">
      <c r="A70" s="40" t="s">
        <v>93</v>
      </c>
      <c r="B70">
        <v>181618</v>
      </c>
      <c r="C70">
        <v>74369</v>
      </c>
      <c r="D70" s="40" t="s">
        <v>318</v>
      </c>
    </row>
    <row r="71" spans="1:4">
      <c r="A71" s="40" t="s">
        <v>92</v>
      </c>
      <c r="B71">
        <v>49090</v>
      </c>
      <c r="C71">
        <v>20911</v>
      </c>
      <c r="D71" s="40" t="s">
        <v>319</v>
      </c>
    </row>
    <row r="72" spans="1:4">
      <c r="A72" s="40" t="s">
        <v>91</v>
      </c>
      <c r="B72">
        <v>31951</v>
      </c>
      <c r="C72">
        <v>12014</v>
      </c>
      <c r="D72" s="40" t="s">
        <v>320</v>
      </c>
    </row>
    <row r="73" spans="1:4">
      <c r="A73" s="40" t="s">
        <v>259</v>
      </c>
      <c r="B73">
        <v>0</v>
      </c>
      <c r="C73">
        <v>0</v>
      </c>
      <c r="D73" s="40" t="s">
        <v>321</v>
      </c>
    </row>
    <row r="74" spans="1:4">
      <c r="A74" s="40" t="s">
        <v>143</v>
      </c>
      <c r="B74">
        <v>322934</v>
      </c>
      <c r="C74">
        <v>134515</v>
      </c>
      <c r="D74" s="40" t="s">
        <v>322</v>
      </c>
    </row>
    <row r="75" spans="1:4">
      <c r="A75" s="40" t="s">
        <v>144</v>
      </c>
      <c r="B75">
        <v>3186</v>
      </c>
      <c r="C75">
        <v>4890</v>
      </c>
      <c r="D75" s="40" t="s">
        <v>323</v>
      </c>
    </row>
    <row r="76" spans="1:4">
      <c r="A76" s="40" t="s">
        <v>145</v>
      </c>
      <c r="B76">
        <v>58554</v>
      </c>
      <c r="C76">
        <v>20197</v>
      </c>
      <c r="D76" s="40" t="s">
        <v>324</v>
      </c>
    </row>
    <row r="77" spans="1:4">
      <c r="A77" s="40" t="s">
        <v>146</v>
      </c>
      <c r="B77">
        <v>22564</v>
      </c>
      <c r="C77">
        <v>7654</v>
      </c>
      <c r="D77" s="40" t="s">
        <v>325</v>
      </c>
    </row>
    <row r="78" spans="1:4">
      <c r="A78" s="40" t="s">
        <v>147</v>
      </c>
      <c r="B78">
        <v>63574</v>
      </c>
      <c r="C78">
        <v>27405</v>
      </c>
      <c r="D78" s="40" t="s">
        <v>326</v>
      </c>
    </row>
    <row r="79" spans="1:4">
      <c r="A79" s="40" t="s">
        <v>148</v>
      </c>
      <c r="B79">
        <v>50689</v>
      </c>
      <c r="C79">
        <v>22423</v>
      </c>
      <c r="D79" s="40" t="s">
        <v>327</v>
      </c>
    </row>
    <row r="80" spans="1:4">
      <c r="A80" s="40" t="s">
        <v>149</v>
      </c>
      <c r="B80">
        <v>53729</v>
      </c>
      <c r="C80">
        <v>24453</v>
      </c>
      <c r="D80" s="40" t="s">
        <v>328</v>
      </c>
    </row>
    <row r="81" spans="1:6">
      <c r="A81" s="40" t="s">
        <v>150</v>
      </c>
      <c r="B81">
        <v>36709</v>
      </c>
      <c r="C81">
        <v>14710</v>
      </c>
      <c r="D81" s="40" t="s">
        <v>329</v>
      </c>
    </row>
    <row r="82" spans="1:6">
      <c r="A82" s="40" t="s">
        <v>151</v>
      </c>
      <c r="B82">
        <v>33929</v>
      </c>
      <c r="C82">
        <v>12783</v>
      </c>
      <c r="D82" s="40" t="s">
        <v>330</v>
      </c>
    </row>
    <row r="83" spans="1:6">
      <c r="A83" s="40" t="s">
        <v>259</v>
      </c>
      <c r="B83">
        <v>0</v>
      </c>
      <c r="C83">
        <v>0</v>
      </c>
      <c r="D83" s="40" t="s">
        <v>331</v>
      </c>
    </row>
    <row r="84" spans="1:6">
      <c r="A84" s="40" t="s">
        <v>158</v>
      </c>
      <c r="B84">
        <v>633240</v>
      </c>
      <c r="C84">
        <v>258281</v>
      </c>
      <c r="D84" s="40" t="s">
        <v>332</v>
      </c>
    </row>
    <row r="85" spans="1:6">
      <c r="A85" s="40" t="s">
        <v>159</v>
      </c>
      <c r="B85">
        <v>0</v>
      </c>
      <c r="C85">
        <v>0</v>
      </c>
      <c r="D85" s="40" t="s">
        <v>333</v>
      </c>
    </row>
    <row r="86" spans="1:6">
      <c r="A86" s="40" t="s">
        <v>160</v>
      </c>
      <c r="B86">
        <v>35406</v>
      </c>
      <c r="C86">
        <v>16693</v>
      </c>
      <c r="D86" s="40" t="s">
        <v>334</v>
      </c>
    </row>
    <row r="87" spans="1:6">
      <c r="A87" s="40" t="s">
        <v>161</v>
      </c>
      <c r="B87">
        <v>54471</v>
      </c>
      <c r="C87">
        <v>22760</v>
      </c>
      <c r="D87" s="40" t="s">
        <v>335</v>
      </c>
    </row>
    <row r="88" spans="1:6">
      <c r="A88" s="40" t="s">
        <v>164</v>
      </c>
      <c r="B88">
        <v>24014</v>
      </c>
      <c r="C88">
        <v>6953</v>
      </c>
      <c r="D88" s="40" t="s">
        <v>336</v>
      </c>
    </row>
    <row r="89" spans="1:6">
      <c r="A89" s="40" t="s">
        <v>162</v>
      </c>
      <c r="B89">
        <v>53475</v>
      </c>
      <c r="C89">
        <v>22355</v>
      </c>
      <c r="D89" s="40" t="s">
        <v>337</v>
      </c>
      <c r="E89">
        <f>B89+B95</f>
        <v>82761</v>
      </c>
      <c r="F89">
        <f>C89+C95</f>
        <v>33001</v>
      </c>
    </row>
    <row r="90" spans="1:6">
      <c r="A90" s="40" t="s">
        <v>166</v>
      </c>
      <c r="B90">
        <v>66470</v>
      </c>
      <c r="C90">
        <v>25719</v>
      </c>
      <c r="D90" s="40" t="s">
        <v>338</v>
      </c>
    </row>
    <row r="91" spans="1:6">
      <c r="A91" s="40" t="s">
        <v>169</v>
      </c>
      <c r="B91">
        <v>61050</v>
      </c>
      <c r="C91">
        <v>22194</v>
      </c>
      <c r="D91" s="40" t="s">
        <v>339</v>
      </c>
    </row>
    <row r="92" spans="1:6">
      <c r="A92" s="40" t="s">
        <v>168</v>
      </c>
      <c r="B92">
        <v>132441</v>
      </c>
      <c r="C92">
        <v>53372</v>
      </c>
      <c r="D92" s="40" t="s">
        <v>340</v>
      </c>
    </row>
    <row r="93" spans="1:6">
      <c r="A93" s="40" t="s">
        <v>167</v>
      </c>
      <c r="B93">
        <v>125577</v>
      </c>
      <c r="C93">
        <v>51582</v>
      </c>
      <c r="D93" s="40" t="s">
        <v>341</v>
      </c>
    </row>
    <row r="94" spans="1:6">
      <c r="A94" s="40" t="s">
        <v>165</v>
      </c>
      <c r="B94">
        <v>80336</v>
      </c>
      <c r="C94">
        <v>36653</v>
      </c>
      <c r="D94" s="40" t="s">
        <v>342</v>
      </c>
    </row>
    <row r="95" spans="1:6">
      <c r="A95" s="42" t="s">
        <v>343</v>
      </c>
      <c r="B95">
        <v>29286</v>
      </c>
      <c r="C95">
        <v>10646</v>
      </c>
      <c r="D95" s="40" t="s">
        <v>344</v>
      </c>
    </row>
    <row r="96" spans="1:6">
      <c r="A96" s="40" t="s">
        <v>259</v>
      </c>
      <c r="B96">
        <v>0</v>
      </c>
      <c r="C96">
        <v>0</v>
      </c>
      <c r="D96" s="40" t="s">
        <v>345</v>
      </c>
    </row>
    <row r="97" spans="1:6">
      <c r="A97" s="40" t="s">
        <v>170</v>
      </c>
      <c r="B97">
        <v>620850</v>
      </c>
      <c r="C97">
        <v>277491</v>
      </c>
      <c r="D97" s="40" t="s">
        <v>346</v>
      </c>
    </row>
    <row r="98" spans="1:6">
      <c r="A98" s="40" t="s">
        <v>171</v>
      </c>
      <c r="B98">
        <v>45945</v>
      </c>
      <c r="C98">
        <v>23955</v>
      </c>
      <c r="D98" s="40" t="s">
        <v>347</v>
      </c>
    </row>
    <row r="99" spans="1:6">
      <c r="A99" s="40" t="s">
        <v>172</v>
      </c>
      <c r="B99">
        <v>37952</v>
      </c>
      <c r="C99">
        <v>14597</v>
      </c>
      <c r="D99" s="40" t="s">
        <v>348</v>
      </c>
    </row>
    <row r="100" spans="1:6">
      <c r="A100" s="40" t="s">
        <v>174</v>
      </c>
      <c r="B100">
        <v>149485</v>
      </c>
      <c r="C100">
        <v>60469</v>
      </c>
      <c r="D100" s="40" t="s">
        <v>349</v>
      </c>
      <c r="E100">
        <f>B100+B104+B105</f>
        <v>172531</v>
      </c>
      <c r="F100">
        <f>C100+C104+C105</f>
        <v>68475</v>
      </c>
    </row>
    <row r="101" spans="1:6">
      <c r="A101" s="40" t="s">
        <v>176</v>
      </c>
      <c r="B101">
        <v>128212</v>
      </c>
      <c r="C101">
        <v>64523</v>
      </c>
      <c r="D101" s="40" t="s">
        <v>350</v>
      </c>
    </row>
    <row r="102" spans="1:6">
      <c r="A102" s="40" t="s">
        <v>175</v>
      </c>
      <c r="B102">
        <v>146916</v>
      </c>
      <c r="C102">
        <v>64455</v>
      </c>
      <c r="D102" s="40" t="s">
        <v>351</v>
      </c>
    </row>
    <row r="103" spans="1:6">
      <c r="A103" s="40" t="s">
        <v>173</v>
      </c>
      <c r="B103">
        <v>112340</v>
      </c>
      <c r="C103">
        <v>49492</v>
      </c>
      <c r="D103" s="40" t="s">
        <v>352</v>
      </c>
    </row>
    <row r="104" spans="1:6">
      <c r="A104" s="42" t="s">
        <v>353</v>
      </c>
      <c r="B104">
        <v>19040</v>
      </c>
      <c r="C104">
        <v>6306</v>
      </c>
      <c r="D104" s="40" t="s">
        <v>354</v>
      </c>
    </row>
    <row r="105" spans="1:6">
      <c r="A105" s="42" t="s">
        <v>355</v>
      </c>
      <c r="B105">
        <v>4006</v>
      </c>
      <c r="C105">
        <v>1700</v>
      </c>
      <c r="D105" s="40" t="s">
        <v>356</v>
      </c>
    </row>
    <row r="106" spans="1:6">
      <c r="A106" s="40" t="s">
        <v>259</v>
      </c>
      <c r="B106">
        <v>0</v>
      </c>
      <c r="C106">
        <v>0</v>
      </c>
      <c r="D106" s="40" t="s">
        <v>357</v>
      </c>
    </row>
    <row r="107" spans="1:6">
      <c r="A107" s="40" t="s">
        <v>177</v>
      </c>
      <c r="B107">
        <v>369217</v>
      </c>
      <c r="C107">
        <v>153379</v>
      </c>
      <c r="D107" s="40" t="s">
        <v>358</v>
      </c>
    </row>
    <row r="108" spans="1:6">
      <c r="A108" s="40" t="s">
        <v>178</v>
      </c>
      <c r="B108">
        <v>0</v>
      </c>
      <c r="C108">
        <v>0</v>
      </c>
      <c r="D108" s="40" t="s">
        <v>359</v>
      </c>
    </row>
    <row r="109" spans="1:6">
      <c r="A109" s="40" t="s">
        <v>179</v>
      </c>
      <c r="B109">
        <v>43658</v>
      </c>
      <c r="C109">
        <v>18089</v>
      </c>
      <c r="D109" s="40" t="s">
        <v>360</v>
      </c>
    </row>
    <row r="110" spans="1:6">
      <c r="A110" s="40" t="s">
        <v>180</v>
      </c>
      <c r="B110">
        <v>15555</v>
      </c>
      <c r="C110">
        <v>5335</v>
      </c>
      <c r="D110" s="40" t="s">
        <v>361</v>
      </c>
    </row>
    <row r="111" spans="1:6">
      <c r="A111" s="40" t="s">
        <v>183</v>
      </c>
      <c r="B111">
        <v>60832</v>
      </c>
      <c r="C111">
        <v>22010</v>
      </c>
      <c r="D111" s="40" t="s">
        <v>362</v>
      </c>
    </row>
    <row r="112" spans="1:6">
      <c r="A112" s="40" t="s">
        <v>184</v>
      </c>
      <c r="B112">
        <v>36838</v>
      </c>
      <c r="C112">
        <v>13449</v>
      </c>
      <c r="D112" s="40" t="s">
        <v>363</v>
      </c>
    </row>
    <row r="113" spans="1:6">
      <c r="A113" s="40" t="s">
        <v>187</v>
      </c>
      <c r="B113">
        <v>87740</v>
      </c>
      <c r="C113">
        <v>43215</v>
      </c>
      <c r="D113" s="40" t="s">
        <v>364</v>
      </c>
    </row>
    <row r="114" spans="1:6">
      <c r="A114" s="40" t="s">
        <v>186</v>
      </c>
      <c r="B114">
        <v>35039</v>
      </c>
      <c r="C114">
        <v>18312</v>
      </c>
      <c r="D114" s="40" t="s">
        <v>365</v>
      </c>
    </row>
    <row r="115" spans="1:6">
      <c r="A115" s="40" t="s">
        <v>185</v>
      </c>
      <c r="B115">
        <v>34705</v>
      </c>
      <c r="C115">
        <v>13342</v>
      </c>
      <c r="D115" s="40" t="s">
        <v>366</v>
      </c>
    </row>
    <row r="116" spans="1:6">
      <c r="A116" s="40" t="s">
        <v>367</v>
      </c>
      <c r="B116">
        <v>0</v>
      </c>
      <c r="C116">
        <v>0</v>
      </c>
      <c r="D116" s="40" t="s">
        <v>368</v>
      </c>
    </row>
    <row r="117" spans="1:6">
      <c r="A117" s="40" t="s">
        <v>181</v>
      </c>
      <c r="B117">
        <v>54850</v>
      </c>
      <c r="C117">
        <v>19627</v>
      </c>
      <c r="D117" s="40" t="s">
        <v>369</v>
      </c>
      <c r="E117">
        <f>B117+B118</f>
        <v>65656</v>
      </c>
      <c r="F117">
        <f>C117+C118</f>
        <v>23509</v>
      </c>
    </row>
    <row r="118" spans="1:6">
      <c r="A118" s="42" t="s">
        <v>370</v>
      </c>
      <c r="B118">
        <v>10806</v>
      </c>
      <c r="C118">
        <v>3882</v>
      </c>
      <c r="D118" s="40" t="s">
        <v>371</v>
      </c>
    </row>
    <row r="119" spans="1:6">
      <c r="A119" s="40" t="s">
        <v>259</v>
      </c>
      <c r="B119">
        <v>0</v>
      </c>
      <c r="C119">
        <v>0</v>
      </c>
      <c r="D119" s="40" t="s">
        <v>372</v>
      </c>
    </row>
    <row r="120" spans="1:6">
      <c r="A120" s="40" t="s">
        <v>124</v>
      </c>
      <c r="B120">
        <v>556985</v>
      </c>
      <c r="C120">
        <v>196955</v>
      </c>
      <c r="D120" s="40" t="s">
        <v>373</v>
      </c>
    </row>
    <row r="121" spans="1:6">
      <c r="A121" s="40" t="s">
        <v>125</v>
      </c>
      <c r="B121">
        <v>0</v>
      </c>
      <c r="C121">
        <v>0</v>
      </c>
      <c r="D121" s="40" t="s">
        <v>374</v>
      </c>
    </row>
    <row r="122" spans="1:6">
      <c r="A122" s="40" t="s">
        <v>126</v>
      </c>
      <c r="B122">
        <v>184616</v>
      </c>
      <c r="C122">
        <v>59729</v>
      </c>
      <c r="D122" s="40" t="s">
        <v>375</v>
      </c>
      <c r="E122">
        <f>B122+B128</f>
        <v>230878</v>
      </c>
      <c r="F122">
        <f>C122+C128</f>
        <v>72634</v>
      </c>
    </row>
    <row r="123" spans="1:6">
      <c r="A123" s="40" t="s">
        <v>128</v>
      </c>
      <c r="B123">
        <v>116017</v>
      </c>
      <c r="C123">
        <v>45949</v>
      </c>
      <c r="D123" s="40" t="s">
        <v>376</v>
      </c>
      <c r="E123">
        <f>B123+B127</f>
        <v>138903</v>
      </c>
      <c r="F123">
        <f>C123+C127</f>
        <v>51547</v>
      </c>
    </row>
    <row r="124" spans="1:6">
      <c r="A124" s="40" t="s">
        <v>132</v>
      </c>
      <c r="B124">
        <v>120909</v>
      </c>
      <c r="C124">
        <v>42910</v>
      </c>
      <c r="D124" s="40" t="s">
        <v>377</v>
      </c>
    </row>
    <row r="125" spans="1:6">
      <c r="A125" s="40" t="s">
        <v>130</v>
      </c>
      <c r="B125">
        <v>105933</v>
      </c>
      <c r="C125">
        <v>38747</v>
      </c>
      <c r="D125" s="40" t="s">
        <v>378</v>
      </c>
    </row>
    <row r="126" spans="1:6">
      <c r="A126" s="40" t="s">
        <v>131</v>
      </c>
      <c r="B126">
        <v>29510</v>
      </c>
      <c r="C126">
        <v>9620</v>
      </c>
      <c r="D126" s="40" t="s">
        <v>379</v>
      </c>
    </row>
    <row r="127" spans="1:6">
      <c r="A127" s="42" t="s">
        <v>380</v>
      </c>
      <c r="B127">
        <v>22886</v>
      </c>
      <c r="C127">
        <v>5598</v>
      </c>
      <c r="D127" s="40" t="s">
        <v>381</v>
      </c>
    </row>
    <row r="128" spans="1:6">
      <c r="A128" s="42" t="s">
        <v>382</v>
      </c>
      <c r="B128">
        <v>46262</v>
      </c>
      <c r="C128">
        <v>12905</v>
      </c>
      <c r="D128" s="40" t="s">
        <v>383</v>
      </c>
    </row>
    <row r="129" spans="1:6">
      <c r="A129" s="40" t="s">
        <v>259</v>
      </c>
      <c r="B129">
        <v>0</v>
      </c>
      <c r="C129">
        <v>0</v>
      </c>
      <c r="D129" s="40" t="s">
        <v>384</v>
      </c>
    </row>
    <row r="130" spans="1:6">
      <c r="A130" s="40" t="s">
        <v>114</v>
      </c>
      <c r="B130">
        <v>341593</v>
      </c>
      <c r="C130">
        <v>142636</v>
      </c>
      <c r="D130" s="40" t="s">
        <v>385</v>
      </c>
    </row>
    <row r="131" spans="1:6">
      <c r="A131" s="40" t="s">
        <v>115</v>
      </c>
      <c r="B131">
        <v>384</v>
      </c>
      <c r="C131">
        <v>9019</v>
      </c>
      <c r="D131" s="40" t="s">
        <v>386</v>
      </c>
    </row>
    <row r="132" spans="1:6">
      <c r="A132" s="40" t="s">
        <v>116</v>
      </c>
      <c r="B132">
        <v>33332</v>
      </c>
      <c r="C132">
        <v>9083</v>
      </c>
      <c r="D132" s="40" t="s">
        <v>387</v>
      </c>
    </row>
    <row r="133" spans="1:6">
      <c r="A133" s="40" t="s">
        <v>117</v>
      </c>
      <c r="B133">
        <v>41658</v>
      </c>
      <c r="C133">
        <v>13918</v>
      </c>
      <c r="D133" s="40" t="s">
        <v>388</v>
      </c>
    </row>
    <row r="134" spans="1:6">
      <c r="A134" s="40" t="s">
        <v>120</v>
      </c>
      <c r="B134">
        <v>29403</v>
      </c>
      <c r="C134">
        <v>12344</v>
      </c>
      <c r="D134" s="40" t="s">
        <v>389</v>
      </c>
    </row>
    <row r="135" spans="1:6">
      <c r="A135" s="40" t="s">
        <v>122</v>
      </c>
      <c r="B135">
        <v>42990</v>
      </c>
      <c r="C135">
        <v>16664</v>
      </c>
      <c r="D135" s="40" t="s">
        <v>390</v>
      </c>
    </row>
    <row r="136" spans="1:6">
      <c r="A136" s="40" t="s">
        <v>123</v>
      </c>
      <c r="B136">
        <v>97203</v>
      </c>
      <c r="C136">
        <v>44218</v>
      </c>
      <c r="D136" s="40" t="s">
        <v>391</v>
      </c>
    </row>
    <row r="137" spans="1:6">
      <c r="A137" s="40" t="s">
        <v>118</v>
      </c>
      <c r="B137">
        <v>14850</v>
      </c>
      <c r="C137">
        <v>5937</v>
      </c>
      <c r="D137" s="40" t="s">
        <v>392</v>
      </c>
    </row>
    <row r="138" spans="1:6">
      <c r="A138" s="40" t="s">
        <v>119</v>
      </c>
      <c r="B138">
        <v>12992</v>
      </c>
      <c r="C138">
        <v>4925</v>
      </c>
      <c r="D138" s="40" t="s">
        <v>393</v>
      </c>
    </row>
    <row r="139" spans="1:6">
      <c r="A139" s="40" t="s">
        <v>121</v>
      </c>
      <c r="B139">
        <v>68781</v>
      </c>
      <c r="C139">
        <v>26528</v>
      </c>
      <c r="D139" s="40" t="s">
        <v>394</v>
      </c>
    </row>
    <row r="140" spans="1:6">
      <c r="A140" s="40" t="s">
        <v>133</v>
      </c>
      <c r="B140">
        <v>255489</v>
      </c>
      <c r="C140">
        <v>114810</v>
      </c>
      <c r="D140" s="40" t="s">
        <v>395</v>
      </c>
    </row>
    <row r="141" spans="1:6">
      <c r="A141" s="40" t="s">
        <v>134</v>
      </c>
      <c r="B141">
        <v>4400</v>
      </c>
      <c r="C141">
        <v>3102</v>
      </c>
      <c r="D141" s="40" t="s">
        <v>396</v>
      </c>
    </row>
    <row r="142" spans="1:6">
      <c r="A142" s="40" t="s">
        <v>135</v>
      </c>
      <c r="B142">
        <v>28741</v>
      </c>
      <c r="C142">
        <v>11711</v>
      </c>
      <c r="D142" s="40" t="s">
        <v>397</v>
      </c>
    </row>
    <row r="143" spans="1:6">
      <c r="A143" s="40" t="s">
        <v>136</v>
      </c>
      <c r="B143">
        <v>80671</v>
      </c>
      <c r="C143">
        <v>30690</v>
      </c>
      <c r="D143" s="40" t="s">
        <v>398</v>
      </c>
      <c r="E143">
        <f>B143+B146</f>
        <v>84719</v>
      </c>
      <c r="F143">
        <f>C143+C146</f>
        <v>32587</v>
      </c>
    </row>
    <row r="144" spans="1:6">
      <c r="A144" s="40" t="s">
        <v>140</v>
      </c>
      <c r="B144">
        <v>23429</v>
      </c>
      <c r="C144">
        <v>11232</v>
      </c>
      <c r="D144" s="40" t="s">
        <v>399</v>
      </c>
    </row>
    <row r="145" spans="1:6">
      <c r="A145" s="40" t="s">
        <v>138</v>
      </c>
      <c r="B145">
        <v>118248</v>
      </c>
      <c r="C145">
        <v>58075</v>
      </c>
      <c r="D145" s="40" t="s">
        <v>400</v>
      </c>
      <c r="E145">
        <f>B145+B147</f>
        <v>120000</v>
      </c>
      <c r="F145">
        <f>C145+C147</f>
        <v>59098</v>
      </c>
    </row>
    <row r="146" spans="1:6">
      <c r="A146" s="42" t="s">
        <v>401</v>
      </c>
      <c r="B146">
        <v>4048</v>
      </c>
      <c r="C146">
        <v>1897</v>
      </c>
      <c r="D146" s="40" t="s">
        <v>402</v>
      </c>
    </row>
    <row r="147" spans="1:6">
      <c r="A147" s="42" t="s">
        <v>403</v>
      </c>
      <c r="B147">
        <v>1752</v>
      </c>
      <c r="C147">
        <v>1023</v>
      </c>
      <c r="D147" s="40" t="s">
        <v>404</v>
      </c>
    </row>
    <row r="148" spans="1:6">
      <c r="A148" s="40" t="s">
        <v>259</v>
      </c>
      <c r="B148">
        <v>0</v>
      </c>
      <c r="C148">
        <v>0</v>
      </c>
      <c r="D148" s="40" t="s">
        <v>405</v>
      </c>
    </row>
    <row r="149" spans="1:6">
      <c r="A149" s="40" t="s">
        <v>106</v>
      </c>
      <c r="B149">
        <v>299994</v>
      </c>
      <c r="C149">
        <v>117433</v>
      </c>
      <c r="D149" s="40" t="s">
        <v>406</v>
      </c>
    </row>
    <row r="150" spans="1:6">
      <c r="A150" s="40" t="s">
        <v>107</v>
      </c>
      <c r="B150">
        <v>12384</v>
      </c>
      <c r="C150">
        <v>9986</v>
      </c>
      <c r="D150" s="40" t="s">
        <v>407</v>
      </c>
    </row>
    <row r="151" spans="1:6">
      <c r="A151" s="40" t="s">
        <v>108</v>
      </c>
      <c r="B151">
        <v>59074</v>
      </c>
      <c r="C151">
        <v>17966</v>
      </c>
      <c r="D151" s="40" t="s">
        <v>408</v>
      </c>
    </row>
    <row r="152" spans="1:6">
      <c r="A152" s="40" t="s">
        <v>112</v>
      </c>
      <c r="B152">
        <v>63204</v>
      </c>
      <c r="C152">
        <v>24642</v>
      </c>
      <c r="D152" s="40" t="s">
        <v>409</v>
      </c>
    </row>
    <row r="153" spans="1:6">
      <c r="A153" s="40" t="s">
        <v>111</v>
      </c>
      <c r="B153">
        <v>65821</v>
      </c>
      <c r="C153">
        <v>27814</v>
      </c>
      <c r="D153" s="40" t="s">
        <v>410</v>
      </c>
    </row>
    <row r="154" spans="1:6">
      <c r="A154" s="40" t="s">
        <v>113</v>
      </c>
      <c r="B154">
        <v>30017</v>
      </c>
      <c r="C154">
        <v>10488</v>
      </c>
      <c r="D154" s="40" t="s">
        <v>411</v>
      </c>
    </row>
    <row r="155" spans="1:6">
      <c r="A155" s="40" t="s">
        <v>110</v>
      </c>
      <c r="B155">
        <v>39635</v>
      </c>
      <c r="C155">
        <v>14064</v>
      </c>
      <c r="D155" s="40" t="s">
        <v>412</v>
      </c>
    </row>
    <row r="156" spans="1:6">
      <c r="A156" s="40" t="s">
        <v>109</v>
      </c>
      <c r="B156">
        <v>29859</v>
      </c>
      <c r="C156">
        <v>12473</v>
      </c>
      <c r="D156" s="40" t="s">
        <v>413</v>
      </c>
    </row>
    <row r="157" spans="1:6">
      <c r="A157" s="40" t="s">
        <v>259</v>
      </c>
      <c r="B157">
        <v>0</v>
      </c>
      <c r="C157">
        <v>0</v>
      </c>
      <c r="D157" s="40" t="s">
        <v>414</v>
      </c>
    </row>
    <row r="158" spans="1:6">
      <c r="A158" s="40" t="s">
        <v>152</v>
      </c>
      <c r="B158">
        <v>233790</v>
      </c>
      <c r="C158">
        <v>84814</v>
      </c>
      <c r="D158" s="40" t="s">
        <v>415</v>
      </c>
    </row>
    <row r="159" spans="1:6">
      <c r="A159" s="40" t="s">
        <v>153</v>
      </c>
      <c r="B159">
        <v>13454</v>
      </c>
      <c r="C159">
        <v>9154</v>
      </c>
      <c r="D159" s="40" t="s">
        <v>416</v>
      </c>
      <c r="E159">
        <f>B159+B166+B168</f>
        <v>21939</v>
      </c>
      <c r="F159">
        <f>C159+C166+C168</f>
        <v>12021</v>
      </c>
    </row>
    <row r="160" spans="1:6">
      <c r="A160" s="40" t="s">
        <v>154</v>
      </c>
      <c r="B160">
        <v>53671</v>
      </c>
      <c r="C160">
        <v>17010</v>
      </c>
      <c r="D160" s="40" t="s">
        <v>417</v>
      </c>
    </row>
    <row r="161" spans="1:4">
      <c r="A161" s="40" t="s">
        <v>155</v>
      </c>
      <c r="B161">
        <v>44056</v>
      </c>
      <c r="C161">
        <v>15052</v>
      </c>
      <c r="D161" s="40" t="s">
        <v>418</v>
      </c>
    </row>
    <row r="162" spans="1:4">
      <c r="A162" s="40" t="s">
        <v>259</v>
      </c>
      <c r="B162">
        <v>0</v>
      </c>
      <c r="C162">
        <v>0</v>
      </c>
      <c r="D162" s="40" t="s">
        <v>419</v>
      </c>
    </row>
    <row r="163" spans="1:4">
      <c r="A163" s="40" t="s">
        <v>156</v>
      </c>
      <c r="B163">
        <v>35642</v>
      </c>
      <c r="C163">
        <v>13982</v>
      </c>
      <c r="D163" s="40" t="s">
        <v>420</v>
      </c>
    </row>
    <row r="164" spans="1:4">
      <c r="A164" s="40" t="s">
        <v>155</v>
      </c>
      <c r="B164">
        <v>0</v>
      </c>
      <c r="C164">
        <v>0</v>
      </c>
      <c r="D164" s="40" t="s">
        <v>421</v>
      </c>
    </row>
    <row r="165" spans="1:4">
      <c r="A165" s="40" t="s">
        <v>157</v>
      </c>
      <c r="B165">
        <v>85242</v>
      </c>
      <c r="C165">
        <v>28885</v>
      </c>
      <c r="D165" s="40" t="s">
        <v>422</v>
      </c>
    </row>
    <row r="166" spans="1:4">
      <c r="A166" s="42" t="s">
        <v>423</v>
      </c>
      <c r="B166">
        <v>5142</v>
      </c>
      <c r="C166">
        <v>1600</v>
      </c>
      <c r="D166" s="40" t="s">
        <v>424</v>
      </c>
    </row>
    <row r="167" spans="1:4">
      <c r="A167" s="41" t="s">
        <v>425</v>
      </c>
      <c r="B167">
        <v>1725</v>
      </c>
      <c r="C167">
        <v>731</v>
      </c>
      <c r="D167" s="40" t="s">
        <v>426</v>
      </c>
    </row>
    <row r="168" spans="1:4">
      <c r="A168" s="42" t="s">
        <v>427</v>
      </c>
      <c r="B168">
        <v>3343</v>
      </c>
      <c r="C168">
        <v>1267</v>
      </c>
      <c r="D168" s="40" t="s">
        <v>428</v>
      </c>
    </row>
    <row r="169" spans="1:4">
      <c r="A169" s="40" t="s">
        <v>188</v>
      </c>
      <c r="B169">
        <v>343170</v>
      </c>
      <c r="C169">
        <v>128450</v>
      </c>
      <c r="D169" s="40" t="s">
        <v>429</v>
      </c>
    </row>
    <row r="170" spans="1:4">
      <c r="A170" s="40" t="s">
        <v>189</v>
      </c>
      <c r="B170">
        <v>4216</v>
      </c>
      <c r="C170">
        <v>3327</v>
      </c>
      <c r="D170" s="40" t="s">
        <v>430</v>
      </c>
    </row>
    <row r="171" spans="1:4">
      <c r="A171" s="40" t="s">
        <v>190</v>
      </c>
      <c r="B171">
        <v>83588</v>
      </c>
      <c r="C171">
        <v>29053</v>
      </c>
      <c r="D171" s="40" t="s">
        <v>431</v>
      </c>
    </row>
    <row r="172" spans="1:4">
      <c r="A172" s="40" t="s">
        <v>191</v>
      </c>
      <c r="B172">
        <v>58818</v>
      </c>
      <c r="C172">
        <v>24308</v>
      </c>
      <c r="D172" s="40" t="s">
        <v>432</v>
      </c>
    </row>
    <row r="173" spans="1:4">
      <c r="A173" s="40" t="s">
        <v>193</v>
      </c>
      <c r="B173">
        <v>31593</v>
      </c>
      <c r="C173">
        <v>10181</v>
      </c>
      <c r="D173" s="40" t="s">
        <v>433</v>
      </c>
    </row>
    <row r="174" spans="1:4">
      <c r="A174" s="40" t="s">
        <v>194</v>
      </c>
      <c r="B174">
        <v>29543</v>
      </c>
      <c r="C174">
        <v>9691</v>
      </c>
      <c r="D174" s="40" t="s">
        <v>434</v>
      </c>
    </row>
    <row r="175" spans="1:4">
      <c r="A175" s="40" t="s">
        <v>195</v>
      </c>
      <c r="B175">
        <v>8692</v>
      </c>
      <c r="C175">
        <v>2872</v>
      </c>
      <c r="D175" s="40" t="s">
        <v>435</v>
      </c>
    </row>
    <row r="176" spans="1:4">
      <c r="A176" s="40" t="s">
        <v>196</v>
      </c>
      <c r="B176">
        <v>13657</v>
      </c>
      <c r="C176">
        <v>4954</v>
      </c>
      <c r="D176" s="40" t="s">
        <v>436</v>
      </c>
    </row>
    <row r="177" spans="1:6">
      <c r="A177" s="40" t="s">
        <v>197</v>
      </c>
      <c r="B177">
        <v>81010</v>
      </c>
      <c r="C177">
        <v>32241</v>
      </c>
      <c r="D177" s="40" t="s">
        <v>437</v>
      </c>
    </row>
    <row r="178" spans="1:6">
      <c r="A178" s="40" t="s">
        <v>192</v>
      </c>
      <c r="B178">
        <v>32053</v>
      </c>
      <c r="C178">
        <v>11823</v>
      </c>
      <c r="D178" s="40" t="s">
        <v>438</v>
      </c>
    </row>
    <row r="179" spans="1:6">
      <c r="A179" s="40" t="s">
        <v>259</v>
      </c>
      <c r="B179">
        <v>0</v>
      </c>
      <c r="C179">
        <v>0</v>
      </c>
      <c r="D179" s="40" t="s">
        <v>439</v>
      </c>
    </row>
    <row r="180" spans="1:6">
      <c r="A180" s="40" t="s">
        <v>141</v>
      </c>
      <c r="B180">
        <v>765120</v>
      </c>
      <c r="C180">
        <v>229117</v>
      </c>
      <c r="D180" s="40" t="s">
        <v>440</v>
      </c>
    </row>
    <row r="181" spans="1:6">
      <c r="A181" s="40" t="s">
        <v>441</v>
      </c>
      <c r="B181">
        <v>765120</v>
      </c>
      <c r="C181">
        <v>229117</v>
      </c>
      <c r="D181" s="40" t="s">
        <v>442</v>
      </c>
    </row>
    <row r="182" spans="1:6">
      <c r="A182" s="40" t="s">
        <v>142</v>
      </c>
      <c r="B182">
        <v>297389</v>
      </c>
      <c r="C182">
        <v>107244</v>
      </c>
      <c r="D182" s="40" t="s">
        <v>443</v>
      </c>
    </row>
    <row r="183" spans="1:6">
      <c r="A183" s="40" t="s">
        <v>444</v>
      </c>
      <c r="B183">
        <v>293503</v>
      </c>
      <c r="C183">
        <v>100105</v>
      </c>
      <c r="D183" s="40" t="s">
        <v>445</v>
      </c>
    </row>
    <row r="184" spans="1:6">
      <c r="A184" s="40" t="s">
        <v>446</v>
      </c>
      <c r="B184">
        <v>3886</v>
      </c>
      <c r="C184">
        <v>7139</v>
      </c>
      <c r="D184" s="40" t="s">
        <v>447</v>
      </c>
    </row>
    <row r="185" spans="1:6">
      <c r="A185" s="40" t="s">
        <v>259</v>
      </c>
      <c r="B185">
        <v>0</v>
      </c>
      <c r="C185">
        <v>0</v>
      </c>
      <c r="D185" s="40" t="s">
        <v>448</v>
      </c>
    </row>
    <row r="186" spans="1:6">
      <c r="A186" s="40" t="s">
        <v>198</v>
      </c>
      <c r="B186">
        <v>199304</v>
      </c>
      <c r="C186">
        <v>79292</v>
      </c>
      <c r="D186" s="40" t="s">
        <v>449</v>
      </c>
    </row>
    <row r="187" spans="1:6">
      <c r="A187" s="40" t="s">
        <v>199</v>
      </c>
      <c r="B187">
        <v>3428</v>
      </c>
      <c r="C187">
        <v>3587</v>
      </c>
      <c r="D187" s="40" t="s">
        <v>450</v>
      </c>
    </row>
    <row r="188" spans="1:6">
      <c r="A188" s="40" t="s">
        <v>200</v>
      </c>
      <c r="B188">
        <v>40922</v>
      </c>
      <c r="C188">
        <v>15278</v>
      </c>
      <c r="D188" s="40" t="s">
        <v>451</v>
      </c>
      <c r="E188">
        <f>B188+B192</f>
        <v>42750</v>
      </c>
      <c r="F188">
        <f>C188+C192</f>
        <v>15898</v>
      </c>
    </row>
    <row r="189" spans="1:6">
      <c r="A189" s="40" t="s">
        <v>201</v>
      </c>
      <c r="B189">
        <v>96143</v>
      </c>
      <c r="C189">
        <v>34287</v>
      </c>
      <c r="D189" s="40" t="s">
        <v>452</v>
      </c>
      <c r="E189">
        <f>B189+B191</f>
        <v>110208</v>
      </c>
      <c r="F189">
        <f>C189+C191</f>
        <v>38955</v>
      </c>
    </row>
    <row r="190" spans="1:6">
      <c r="A190" s="40" t="s">
        <v>203</v>
      </c>
      <c r="B190">
        <v>58811</v>
      </c>
      <c r="C190">
        <v>26140</v>
      </c>
      <c r="D190" s="40" t="s">
        <v>453</v>
      </c>
    </row>
    <row r="191" spans="1:6">
      <c r="A191" s="42" t="s">
        <v>454</v>
      </c>
      <c r="B191">
        <v>14065</v>
      </c>
      <c r="C191">
        <v>4668</v>
      </c>
      <c r="D191" s="40" t="s">
        <v>455</v>
      </c>
    </row>
    <row r="192" spans="1:6">
      <c r="A192" s="42" t="s">
        <v>456</v>
      </c>
      <c r="B192">
        <v>1828</v>
      </c>
      <c r="C192">
        <v>620</v>
      </c>
      <c r="D192" s="40" t="s">
        <v>457</v>
      </c>
    </row>
    <row r="193" spans="1:6">
      <c r="A193" s="40" t="s">
        <v>259</v>
      </c>
      <c r="B193">
        <v>0</v>
      </c>
      <c r="C193">
        <v>0</v>
      </c>
      <c r="D193" s="40" t="s">
        <v>458</v>
      </c>
    </row>
    <row r="194" spans="1:6">
      <c r="A194" s="40" t="s">
        <v>204</v>
      </c>
      <c r="B194">
        <v>510277</v>
      </c>
      <c r="C194">
        <v>227652</v>
      </c>
      <c r="D194" s="40" t="s">
        <v>459</v>
      </c>
    </row>
    <row r="195" spans="1:6" ht="36">
      <c r="A195" s="24" t="s">
        <v>205</v>
      </c>
      <c r="B195">
        <v>1811</v>
      </c>
      <c r="C195">
        <v>2029</v>
      </c>
      <c r="D195" s="40" t="s">
        <v>460</v>
      </c>
    </row>
    <row r="196" spans="1:6">
      <c r="A196" s="40" t="s">
        <v>207</v>
      </c>
      <c r="B196">
        <v>86190</v>
      </c>
      <c r="C196">
        <v>31707</v>
      </c>
      <c r="D196" s="40" t="s">
        <v>461</v>
      </c>
      <c r="E196">
        <f>B196+B202</f>
        <v>113239</v>
      </c>
      <c r="F196">
        <f>C196+C202</f>
        <v>41898</v>
      </c>
    </row>
    <row r="197" spans="1:6">
      <c r="A197" s="40" t="s">
        <v>209</v>
      </c>
      <c r="B197">
        <v>68317</v>
      </c>
      <c r="C197">
        <v>29246</v>
      </c>
      <c r="D197" s="40" t="s">
        <v>462</v>
      </c>
      <c r="E197">
        <f>B197+B201</f>
        <v>96155</v>
      </c>
      <c r="F197">
        <f>C197+C201</f>
        <v>40485</v>
      </c>
    </row>
    <row r="198" spans="1:6">
      <c r="A198" s="40" t="s">
        <v>210</v>
      </c>
      <c r="B198">
        <v>53945</v>
      </c>
      <c r="C198">
        <v>25306</v>
      </c>
      <c r="D198" s="40" t="s">
        <v>463</v>
      </c>
    </row>
    <row r="199" spans="1:6">
      <c r="A199" s="40" t="s">
        <v>212</v>
      </c>
      <c r="B199">
        <v>103491</v>
      </c>
      <c r="C199">
        <v>44627</v>
      </c>
      <c r="D199" s="40" t="s">
        <v>464</v>
      </c>
      <c r="E199">
        <f>B199+B204</f>
        <v>111737</v>
      </c>
      <c r="F199">
        <f>C199+C204</f>
        <v>47587</v>
      </c>
    </row>
    <row r="200" spans="1:6">
      <c r="A200" s="40" t="s">
        <v>211</v>
      </c>
      <c r="B200">
        <v>195316</v>
      </c>
      <c r="C200">
        <v>94290</v>
      </c>
      <c r="D200" s="40" t="s">
        <v>465</v>
      </c>
    </row>
    <row r="201" spans="1:6">
      <c r="A201" s="42" t="s">
        <v>466</v>
      </c>
      <c r="B201">
        <v>27838</v>
      </c>
      <c r="C201">
        <v>11239</v>
      </c>
      <c r="D201" s="40" t="s">
        <v>467</v>
      </c>
    </row>
    <row r="202" spans="1:6">
      <c r="A202" s="42" t="s">
        <v>468</v>
      </c>
      <c r="B202">
        <v>27049</v>
      </c>
      <c r="C202">
        <v>10191</v>
      </c>
      <c r="D202" s="40" t="s">
        <v>469</v>
      </c>
    </row>
    <row r="203" spans="1:6" ht="24">
      <c r="A203" s="24" t="s">
        <v>206</v>
      </c>
      <c r="B203">
        <v>1207</v>
      </c>
      <c r="C203">
        <v>447</v>
      </c>
      <c r="D203" s="40" t="s">
        <v>470</v>
      </c>
    </row>
    <row r="204" spans="1:6">
      <c r="A204" s="42" t="s">
        <v>471</v>
      </c>
      <c r="B204">
        <v>8246</v>
      </c>
      <c r="C204">
        <v>2960</v>
      </c>
      <c r="D204" s="40" t="s">
        <v>472</v>
      </c>
    </row>
    <row r="205" spans="1:6">
      <c r="A205" s="40" t="s">
        <v>259</v>
      </c>
      <c r="B205">
        <v>0</v>
      </c>
      <c r="C205">
        <v>0</v>
      </c>
      <c r="D205" s="40" t="s">
        <v>473</v>
      </c>
    </row>
    <row r="206" spans="1:6">
      <c r="A206" s="40" t="s">
        <v>213</v>
      </c>
      <c r="B206">
        <v>232471</v>
      </c>
      <c r="C206">
        <v>87696</v>
      </c>
      <c r="D206" s="40" t="s">
        <v>474</v>
      </c>
    </row>
    <row r="207" spans="1:6">
      <c r="A207" s="40" t="s">
        <v>214</v>
      </c>
      <c r="B207">
        <v>0</v>
      </c>
      <c r="C207">
        <v>1350</v>
      </c>
      <c r="D207" s="40" t="s">
        <v>475</v>
      </c>
    </row>
    <row r="208" spans="1:6">
      <c r="A208" s="40" t="s">
        <v>215</v>
      </c>
      <c r="B208">
        <v>38778</v>
      </c>
      <c r="C208">
        <v>11737</v>
      </c>
      <c r="D208" s="40" t="s">
        <v>476</v>
      </c>
    </row>
    <row r="209" spans="1:4">
      <c r="A209" s="40" t="s">
        <v>217</v>
      </c>
      <c r="B209">
        <v>18765</v>
      </c>
      <c r="C209">
        <v>7007</v>
      </c>
      <c r="D209" s="40" t="s">
        <v>477</v>
      </c>
    </row>
    <row r="210" spans="1:4">
      <c r="A210" s="40" t="s">
        <v>218</v>
      </c>
      <c r="B210">
        <v>36479</v>
      </c>
      <c r="C210">
        <v>13492</v>
      </c>
      <c r="D210" s="40" t="s">
        <v>478</v>
      </c>
    </row>
    <row r="211" spans="1:4">
      <c r="A211" s="40" t="s">
        <v>216</v>
      </c>
      <c r="B211">
        <v>34821</v>
      </c>
      <c r="C211">
        <v>12579</v>
      </c>
      <c r="D211" s="40" t="s">
        <v>479</v>
      </c>
    </row>
    <row r="212" spans="1:4">
      <c r="A212" s="40" t="s">
        <v>219</v>
      </c>
      <c r="B212">
        <v>103628</v>
      </c>
      <c r="C212">
        <v>41531</v>
      </c>
      <c r="D212" s="40" t="s">
        <v>480</v>
      </c>
    </row>
  </sheetData>
  <mergeCells count="2">
    <mergeCell ref="A2:A4"/>
    <mergeCell ref="D2:D4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3"/>
  <sheetViews>
    <sheetView workbookViewId="0">
      <selection activeCell="C1" sqref="C1:C65536"/>
    </sheetView>
  </sheetViews>
  <sheetFormatPr defaultColWidth="9" defaultRowHeight="14.25"/>
  <cols>
    <col min="1" max="1" width="10.125" style="4" customWidth="1"/>
  </cols>
  <sheetData>
    <row r="1" spans="1:3">
      <c r="A1"/>
    </row>
    <row r="2" spans="1:3">
      <c r="A2" s="85" t="s">
        <v>0</v>
      </c>
      <c r="B2" t="s">
        <v>481</v>
      </c>
    </row>
    <row r="3" spans="1:3">
      <c r="A3" s="85"/>
      <c r="B3" t="s">
        <v>19</v>
      </c>
      <c r="C3" t="s">
        <v>22</v>
      </c>
    </row>
    <row r="4" spans="1:3" hidden="1">
      <c r="A4" s="9" t="s">
        <v>27</v>
      </c>
      <c r="B4">
        <v>1</v>
      </c>
      <c r="C4">
        <v>2</v>
      </c>
    </row>
    <row r="5" spans="1:3" hidden="1">
      <c r="A5" s="10" t="s">
        <v>19</v>
      </c>
      <c r="B5">
        <v>1609733</v>
      </c>
      <c r="C5">
        <v>1134021</v>
      </c>
    </row>
    <row r="6" spans="1:3" hidden="1">
      <c r="A6" s="10" t="s">
        <v>50</v>
      </c>
      <c r="B6" s="27">
        <v>181596</v>
      </c>
      <c r="C6">
        <v>90799</v>
      </c>
    </row>
    <row r="7" spans="1:3">
      <c r="A7" s="19" t="s">
        <v>51</v>
      </c>
      <c r="B7">
        <v>0</v>
      </c>
      <c r="C7">
        <v>0</v>
      </c>
    </row>
    <row r="8" spans="1:3">
      <c r="A8" s="9" t="s">
        <v>52</v>
      </c>
      <c r="B8">
        <v>13784</v>
      </c>
      <c r="C8">
        <v>6892</v>
      </c>
    </row>
    <row r="9" spans="1:3">
      <c r="A9" s="9" t="s">
        <v>53</v>
      </c>
      <c r="B9">
        <v>15819</v>
      </c>
      <c r="C9">
        <v>7910</v>
      </c>
    </row>
    <row r="10" spans="1:3">
      <c r="A10" s="9" t="s">
        <v>54</v>
      </c>
      <c r="B10">
        <v>11416</v>
      </c>
      <c r="C10">
        <v>5708</v>
      </c>
    </row>
    <row r="11" spans="1:3">
      <c r="A11" s="9" t="s">
        <v>55</v>
      </c>
      <c r="B11">
        <v>19467</v>
      </c>
      <c r="C11">
        <v>9733</v>
      </c>
    </row>
    <row r="12" spans="1:3">
      <c r="A12" s="9" t="s">
        <v>56</v>
      </c>
      <c r="B12">
        <v>26328</v>
      </c>
      <c r="C12">
        <v>13164</v>
      </c>
    </row>
    <row r="13" spans="1:3">
      <c r="A13" s="9" t="s">
        <v>57</v>
      </c>
      <c r="B13">
        <v>11352</v>
      </c>
      <c r="C13">
        <v>5676</v>
      </c>
    </row>
    <row r="14" spans="1:3">
      <c r="A14" s="9" t="s">
        <v>58</v>
      </c>
      <c r="B14">
        <v>24594</v>
      </c>
      <c r="C14">
        <v>12297</v>
      </c>
    </row>
    <row r="15" spans="1:3">
      <c r="A15" s="9" t="s">
        <v>59</v>
      </c>
      <c r="B15">
        <v>25003</v>
      </c>
      <c r="C15">
        <v>12502</v>
      </c>
    </row>
    <row r="16" spans="1:3">
      <c r="A16" s="9" t="s">
        <v>60</v>
      </c>
      <c r="B16">
        <v>8130</v>
      </c>
      <c r="C16">
        <v>4065</v>
      </c>
    </row>
    <row r="17" spans="1:3">
      <c r="A17" s="9" t="s">
        <v>61</v>
      </c>
      <c r="B17">
        <v>8895</v>
      </c>
      <c r="C17">
        <v>4448</v>
      </c>
    </row>
    <row r="18" spans="1:3">
      <c r="A18" s="9" t="s">
        <v>62</v>
      </c>
      <c r="B18">
        <v>16809</v>
      </c>
      <c r="C18">
        <v>8404</v>
      </c>
    </row>
    <row r="19" spans="1:3" hidden="1">
      <c r="A19" s="10" t="s">
        <v>63</v>
      </c>
      <c r="B19">
        <v>0</v>
      </c>
      <c r="C19">
        <v>0</v>
      </c>
    </row>
    <row r="20" spans="1:3">
      <c r="A20" s="19" t="s">
        <v>64</v>
      </c>
      <c r="B20">
        <v>0</v>
      </c>
      <c r="C20">
        <v>0</v>
      </c>
    </row>
    <row r="21" spans="1:3">
      <c r="A21" s="9" t="s">
        <v>65</v>
      </c>
      <c r="B21">
        <v>0</v>
      </c>
      <c r="C21">
        <v>0</v>
      </c>
    </row>
    <row r="22" spans="1:3">
      <c r="A22" s="9" t="s">
        <v>66</v>
      </c>
      <c r="B22">
        <v>0</v>
      </c>
      <c r="C22">
        <v>0</v>
      </c>
    </row>
    <row r="23" spans="1:3">
      <c r="A23" s="9" t="s">
        <v>67</v>
      </c>
      <c r="B23">
        <v>0</v>
      </c>
      <c r="C23">
        <v>0</v>
      </c>
    </row>
    <row r="24" spans="1:3">
      <c r="A24" s="9" t="s">
        <v>68</v>
      </c>
      <c r="B24">
        <v>0</v>
      </c>
      <c r="C24">
        <v>0</v>
      </c>
    </row>
    <row r="25" spans="1:3">
      <c r="A25" s="9" t="s">
        <v>69</v>
      </c>
      <c r="B25">
        <v>0</v>
      </c>
      <c r="C25">
        <v>0</v>
      </c>
    </row>
    <row r="26" spans="1:3">
      <c r="A26" s="9" t="s">
        <v>70</v>
      </c>
      <c r="B26">
        <v>0</v>
      </c>
      <c r="C26">
        <v>0</v>
      </c>
    </row>
    <row r="27" spans="1:3" hidden="1">
      <c r="A27" s="10" t="s">
        <v>71</v>
      </c>
      <c r="B27">
        <v>30405</v>
      </c>
      <c r="C27">
        <v>15202</v>
      </c>
    </row>
    <row r="28" spans="1:3">
      <c r="A28" s="19" t="s">
        <v>72</v>
      </c>
      <c r="B28">
        <v>361</v>
      </c>
      <c r="C28">
        <v>180</v>
      </c>
    </row>
    <row r="29" spans="1:3">
      <c r="A29" s="9" t="s">
        <v>73</v>
      </c>
      <c r="B29">
        <v>18475</v>
      </c>
      <c r="C29">
        <v>9238</v>
      </c>
    </row>
    <row r="30" spans="1:3">
      <c r="A30" s="9" t="s">
        <v>75</v>
      </c>
      <c r="B30">
        <v>4141</v>
      </c>
      <c r="C30">
        <v>2070</v>
      </c>
    </row>
    <row r="31" spans="1:3">
      <c r="A31" s="9" t="s">
        <v>77</v>
      </c>
      <c r="B31">
        <v>7428</v>
      </c>
      <c r="C31">
        <v>3714</v>
      </c>
    </row>
    <row r="32" spans="1:3" hidden="1">
      <c r="A32" s="16" t="s">
        <v>78</v>
      </c>
      <c r="B32">
        <v>102668</v>
      </c>
      <c r="C32">
        <v>76032</v>
      </c>
    </row>
    <row r="33" spans="1:3">
      <c r="A33" s="19" t="s">
        <v>79</v>
      </c>
      <c r="B33">
        <v>1208</v>
      </c>
      <c r="C33">
        <v>725</v>
      </c>
    </row>
    <row r="34" spans="1:3">
      <c r="A34" s="9" t="s">
        <v>80</v>
      </c>
      <c r="B34">
        <v>14494</v>
      </c>
      <c r="C34">
        <v>8696</v>
      </c>
    </row>
    <row r="35" spans="1:3">
      <c r="A35" s="9" t="s">
        <v>81</v>
      </c>
      <c r="B35">
        <v>10839</v>
      </c>
      <c r="C35">
        <v>6503</v>
      </c>
    </row>
    <row r="36" spans="1:3">
      <c r="A36" s="9" t="s">
        <v>82</v>
      </c>
      <c r="B36">
        <v>13206</v>
      </c>
      <c r="C36">
        <v>10564</v>
      </c>
    </row>
    <row r="37" spans="1:3">
      <c r="A37" s="9" t="s">
        <v>83</v>
      </c>
      <c r="B37">
        <v>3968</v>
      </c>
      <c r="C37">
        <v>2381</v>
      </c>
    </row>
    <row r="38" spans="1:3">
      <c r="A38" s="9" t="s">
        <v>84</v>
      </c>
      <c r="B38">
        <v>32734</v>
      </c>
      <c r="C38">
        <v>26187</v>
      </c>
    </row>
    <row r="39" spans="1:3">
      <c r="A39" s="9" t="s">
        <v>85</v>
      </c>
      <c r="B39">
        <v>26220</v>
      </c>
      <c r="C39">
        <v>20976</v>
      </c>
    </row>
    <row r="40" spans="1:3" hidden="1">
      <c r="A40" s="16" t="s">
        <v>86</v>
      </c>
      <c r="B40">
        <v>609</v>
      </c>
      <c r="C40">
        <v>487</v>
      </c>
    </row>
    <row r="41" spans="1:3">
      <c r="A41" s="9" t="s">
        <v>86</v>
      </c>
      <c r="B41">
        <v>609</v>
      </c>
      <c r="C41">
        <v>487</v>
      </c>
    </row>
    <row r="42" spans="1:3" hidden="1">
      <c r="A42" s="16" t="s">
        <v>87</v>
      </c>
      <c r="B42">
        <v>68225</v>
      </c>
      <c r="C42">
        <v>34112</v>
      </c>
    </row>
    <row r="43" spans="1:3">
      <c r="A43" s="19" t="s">
        <v>88</v>
      </c>
      <c r="B43">
        <v>0</v>
      </c>
      <c r="C43">
        <v>0</v>
      </c>
    </row>
    <row r="44" spans="1:3">
      <c r="A44" s="9" t="s">
        <v>89</v>
      </c>
      <c r="B44">
        <v>14106</v>
      </c>
      <c r="C44">
        <v>7053</v>
      </c>
    </row>
    <row r="45" spans="1:3">
      <c r="A45" s="9" t="s">
        <v>90</v>
      </c>
      <c r="B45">
        <v>38379</v>
      </c>
      <c r="C45">
        <v>19189</v>
      </c>
    </row>
    <row r="46" spans="1:3">
      <c r="A46" s="9" t="s">
        <v>91</v>
      </c>
      <c r="B46">
        <v>6017</v>
      </c>
      <c r="C46">
        <v>3009</v>
      </c>
    </row>
    <row r="47" spans="1:3">
      <c r="A47" s="9" t="s">
        <v>92</v>
      </c>
      <c r="B47">
        <v>9723</v>
      </c>
      <c r="C47">
        <v>4861</v>
      </c>
    </row>
    <row r="48" spans="1:3" hidden="1">
      <c r="A48" s="16" t="s">
        <v>93</v>
      </c>
      <c r="B48">
        <v>35388</v>
      </c>
      <c r="C48">
        <v>17694</v>
      </c>
    </row>
    <row r="49" spans="1:3">
      <c r="A49" s="9" t="s">
        <v>93</v>
      </c>
      <c r="B49">
        <v>35388</v>
      </c>
      <c r="C49">
        <v>17694</v>
      </c>
    </row>
    <row r="50" spans="1:3" hidden="1">
      <c r="A50" s="16" t="s">
        <v>94</v>
      </c>
      <c r="B50">
        <v>29137</v>
      </c>
      <c r="C50">
        <v>23254</v>
      </c>
    </row>
    <row r="51" spans="1:3">
      <c r="A51" s="19" t="s">
        <v>95</v>
      </c>
      <c r="B51">
        <v>0</v>
      </c>
      <c r="C51">
        <v>0</v>
      </c>
    </row>
    <row r="52" spans="1:3">
      <c r="A52" s="9" t="s">
        <v>96</v>
      </c>
      <c r="B52">
        <v>4889</v>
      </c>
      <c r="C52">
        <v>2934</v>
      </c>
    </row>
    <row r="53" spans="1:3">
      <c r="A53" s="9" t="s">
        <v>97</v>
      </c>
      <c r="B53">
        <v>5877</v>
      </c>
      <c r="C53">
        <v>3526</v>
      </c>
    </row>
    <row r="54" spans="1:3">
      <c r="A54" s="9" t="s">
        <v>98</v>
      </c>
      <c r="B54">
        <v>4635</v>
      </c>
      <c r="C54">
        <v>3708</v>
      </c>
    </row>
    <row r="55" spans="1:3">
      <c r="A55" s="9" t="s">
        <v>99</v>
      </c>
      <c r="B55">
        <v>7211</v>
      </c>
      <c r="C55">
        <v>7211</v>
      </c>
    </row>
    <row r="56" spans="1:3">
      <c r="A56" s="9" t="s">
        <v>100</v>
      </c>
      <c r="B56">
        <v>3249</v>
      </c>
      <c r="C56">
        <v>2599</v>
      </c>
    </row>
    <row r="57" spans="1:3">
      <c r="A57" s="9" t="s">
        <v>101</v>
      </c>
      <c r="B57">
        <v>3276</v>
      </c>
      <c r="C57">
        <v>3276</v>
      </c>
    </row>
    <row r="58" spans="1:3" hidden="1">
      <c r="A58" s="16" t="s">
        <v>102</v>
      </c>
      <c r="B58">
        <v>6002</v>
      </c>
      <c r="C58">
        <v>6002</v>
      </c>
    </row>
    <row r="59" spans="1:3">
      <c r="A59" s="9" t="s">
        <v>102</v>
      </c>
      <c r="B59">
        <v>6002</v>
      </c>
      <c r="C59">
        <v>6002</v>
      </c>
    </row>
    <row r="60" spans="1:3" hidden="1">
      <c r="A60" s="16" t="s">
        <v>103</v>
      </c>
      <c r="B60">
        <v>3224</v>
      </c>
      <c r="C60">
        <v>2579</v>
      </c>
    </row>
    <row r="61" spans="1:3">
      <c r="A61" s="9" t="s">
        <v>103</v>
      </c>
      <c r="B61">
        <v>3224</v>
      </c>
      <c r="C61">
        <v>2579</v>
      </c>
    </row>
    <row r="62" spans="1:3" hidden="1">
      <c r="A62" s="16" t="s">
        <v>104</v>
      </c>
      <c r="B62">
        <v>5408</v>
      </c>
      <c r="C62">
        <v>4326</v>
      </c>
    </row>
    <row r="63" spans="1:3">
      <c r="A63" s="9" t="s">
        <v>104</v>
      </c>
      <c r="B63">
        <v>5408</v>
      </c>
      <c r="C63">
        <v>4326</v>
      </c>
    </row>
    <row r="64" spans="1:3" hidden="1">
      <c r="A64" s="16" t="s">
        <v>105</v>
      </c>
      <c r="B64">
        <v>3246</v>
      </c>
      <c r="C64">
        <v>3246</v>
      </c>
    </row>
    <row r="65" spans="1:3">
      <c r="A65" s="9" t="s">
        <v>105</v>
      </c>
      <c r="B65">
        <v>3246</v>
      </c>
      <c r="C65">
        <v>3246</v>
      </c>
    </row>
    <row r="66" spans="1:3" hidden="1">
      <c r="A66" s="16" t="s">
        <v>106</v>
      </c>
      <c r="B66">
        <v>26835</v>
      </c>
      <c r="C66">
        <v>21368</v>
      </c>
    </row>
    <row r="67" spans="1:3">
      <c r="A67" s="19" t="s">
        <v>107</v>
      </c>
      <c r="B67">
        <v>3371</v>
      </c>
      <c r="C67">
        <v>2023</v>
      </c>
    </row>
    <row r="68" spans="1:3">
      <c r="A68" s="9" t="s">
        <v>108</v>
      </c>
      <c r="B68">
        <v>10297</v>
      </c>
      <c r="C68">
        <v>6178</v>
      </c>
    </row>
    <row r="69" spans="1:3">
      <c r="A69" s="9" t="s">
        <v>109</v>
      </c>
      <c r="B69">
        <v>5866</v>
      </c>
      <c r="C69">
        <v>5866</v>
      </c>
    </row>
    <row r="70" spans="1:3">
      <c r="A70" s="9" t="s">
        <v>110</v>
      </c>
      <c r="B70">
        <v>7301</v>
      </c>
      <c r="C70">
        <v>7301</v>
      </c>
    </row>
    <row r="71" spans="1:3" hidden="1">
      <c r="A71" s="16" t="s">
        <v>111</v>
      </c>
      <c r="B71">
        <v>12993</v>
      </c>
      <c r="C71">
        <v>12993</v>
      </c>
    </row>
    <row r="72" spans="1:3">
      <c r="A72" s="9" t="s">
        <v>111</v>
      </c>
      <c r="B72">
        <v>12993</v>
      </c>
      <c r="C72">
        <v>12993</v>
      </c>
    </row>
    <row r="73" spans="1:3" hidden="1">
      <c r="A73" s="16" t="s">
        <v>112</v>
      </c>
      <c r="B73">
        <v>12074</v>
      </c>
      <c r="C73">
        <v>12074</v>
      </c>
    </row>
    <row r="74" spans="1:3">
      <c r="A74" s="9" t="s">
        <v>112</v>
      </c>
      <c r="B74">
        <v>12074</v>
      </c>
      <c r="C74">
        <v>12074</v>
      </c>
    </row>
    <row r="75" spans="1:3" hidden="1">
      <c r="A75" s="16" t="s">
        <v>113</v>
      </c>
      <c r="B75">
        <v>5497</v>
      </c>
      <c r="C75">
        <v>5497</v>
      </c>
    </row>
    <row r="76" spans="1:3">
      <c r="A76" s="9" t="s">
        <v>113</v>
      </c>
      <c r="B76">
        <v>5497</v>
      </c>
      <c r="C76">
        <v>5497</v>
      </c>
    </row>
    <row r="77" spans="1:3" hidden="1">
      <c r="A77" s="16" t="s">
        <v>114</v>
      </c>
      <c r="B77">
        <v>20232</v>
      </c>
      <c r="C77">
        <v>19510</v>
      </c>
    </row>
    <row r="78" spans="1:3">
      <c r="A78" s="19" t="s">
        <v>115</v>
      </c>
      <c r="B78">
        <v>1803</v>
      </c>
      <c r="C78">
        <v>1082</v>
      </c>
    </row>
    <row r="79" spans="1:3">
      <c r="A79" s="9" t="s">
        <v>116</v>
      </c>
      <c r="B79">
        <v>5604</v>
      </c>
      <c r="C79">
        <v>5604</v>
      </c>
    </row>
    <row r="80" spans="1:3">
      <c r="A80" s="19" t="s">
        <v>117</v>
      </c>
      <c r="B80">
        <v>7505</v>
      </c>
      <c r="C80">
        <v>7505</v>
      </c>
    </row>
    <row r="81" spans="1:3">
      <c r="A81" s="9" t="s">
        <v>118</v>
      </c>
      <c r="B81">
        <v>2865</v>
      </c>
      <c r="C81">
        <v>2865</v>
      </c>
    </row>
    <row r="82" spans="1:3">
      <c r="A82" s="9" t="s">
        <v>119</v>
      </c>
      <c r="B82">
        <v>2454</v>
      </c>
      <c r="C82">
        <v>2454</v>
      </c>
    </row>
    <row r="83" spans="1:3" hidden="1">
      <c r="A83" s="16" t="s">
        <v>120</v>
      </c>
      <c r="B83">
        <v>5788</v>
      </c>
      <c r="C83">
        <v>5788</v>
      </c>
    </row>
    <row r="84" spans="1:3">
      <c r="A84" s="9" t="s">
        <v>120</v>
      </c>
      <c r="B84">
        <v>5788</v>
      </c>
      <c r="C84">
        <v>5788</v>
      </c>
    </row>
    <row r="85" spans="1:3" hidden="1">
      <c r="A85" s="16" t="s">
        <v>121</v>
      </c>
      <c r="B85">
        <v>13083</v>
      </c>
      <c r="C85">
        <v>13083</v>
      </c>
    </row>
    <row r="86" spans="1:3">
      <c r="A86" s="9" t="s">
        <v>121</v>
      </c>
      <c r="B86">
        <v>13083</v>
      </c>
      <c r="C86">
        <v>13083</v>
      </c>
    </row>
    <row r="87" spans="1:3" hidden="1">
      <c r="A87" s="16" t="s">
        <v>122</v>
      </c>
      <c r="B87">
        <v>8193</v>
      </c>
      <c r="C87">
        <v>8193</v>
      </c>
    </row>
    <row r="88" spans="1:3">
      <c r="A88" s="9" t="s">
        <v>122</v>
      </c>
      <c r="B88">
        <v>8193</v>
      </c>
      <c r="C88">
        <v>8193</v>
      </c>
    </row>
    <row r="89" spans="1:3" hidden="1">
      <c r="A89" s="16" t="s">
        <v>123</v>
      </c>
      <c r="B89">
        <v>19801</v>
      </c>
      <c r="C89">
        <v>19801</v>
      </c>
    </row>
    <row r="90" spans="1:3">
      <c r="A90" s="9" t="s">
        <v>123</v>
      </c>
      <c r="B90">
        <v>19801</v>
      </c>
      <c r="C90">
        <v>19801</v>
      </c>
    </row>
    <row r="91" spans="1:3" hidden="1">
      <c r="A91" s="16" t="s">
        <v>124</v>
      </c>
      <c r="B91">
        <v>80188</v>
      </c>
      <c r="C91">
        <v>57575</v>
      </c>
    </row>
    <row r="92" spans="1:3">
      <c r="A92" s="19" t="s">
        <v>125</v>
      </c>
      <c r="B92">
        <v>0</v>
      </c>
      <c r="C92">
        <v>0</v>
      </c>
    </row>
    <row r="93" spans="1:3">
      <c r="A93" s="9" t="s">
        <v>126</v>
      </c>
      <c r="B93">
        <v>32878</v>
      </c>
      <c r="C93">
        <v>19727</v>
      </c>
    </row>
    <row r="94" spans="1:3">
      <c r="A94" s="9" t="s">
        <v>128</v>
      </c>
      <c r="B94">
        <v>22302</v>
      </c>
      <c r="C94">
        <v>17842</v>
      </c>
    </row>
    <row r="95" spans="1:3">
      <c r="A95" s="9" t="s">
        <v>130</v>
      </c>
      <c r="B95">
        <v>19738</v>
      </c>
      <c r="C95">
        <v>15790</v>
      </c>
    </row>
    <row r="96" spans="1:3">
      <c r="A96" s="9" t="s">
        <v>131</v>
      </c>
      <c r="B96">
        <v>5270</v>
      </c>
      <c r="C96">
        <v>4216</v>
      </c>
    </row>
    <row r="97" spans="1:3" hidden="1">
      <c r="A97" s="16" t="s">
        <v>132</v>
      </c>
      <c r="B97">
        <v>22272</v>
      </c>
      <c r="C97">
        <v>17818</v>
      </c>
    </row>
    <row r="98" spans="1:3">
      <c r="A98" s="9" t="s">
        <v>132</v>
      </c>
      <c r="B98">
        <v>22272</v>
      </c>
      <c r="C98">
        <v>17818</v>
      </c>
    </row>
    <row r="99" spans="1:3" hidden="1">
      <c r="A99" s="16" t="s">
        <v>133</v>
      </c>
      <c r="B99">
        <v>6700</v>
      </c>
      <c r="C99">
        <v>4020</v>
      </c>
    </row>
    <row r="100" spans="1:3">
      <c r="A100" s="19" t="s">
        <v>134</v>
      </c>
      <c r="B100">
        <v>1111</v>
      </c>
      <c r="C100">
        <v>667</v>
      </c>
    </row>
    <row r="101" spans="1:3">
      <c r="A101" s="9" t="s">
        <v>135</v>
      </c>
      <c r="B101">
        <v>5589</v>
      </c>
      <c r="C101">
        <v>3353</v>
      </c>
    </row>
    <row r="102" spans="1:3" hidden="1">
      <c r="A102" s="16" t="s">
        <v>136</v>
      </c>
      <c r="B102">
        <v>15262</v>
      </c>
      <c r="C102">
        <v>15262</v>
      </c>
    </row>
    <row r="103" spans="1:3">
      <c r="A103" s="9" t="s">
        <v>136</v>
      </c>
      <c r="B103">
        <v>15262</v>
      </c>
      <c r="C103">
        <v>15262</v>
      </c>
    </row>
    <row r="104" spans="1:3" hidden="1">
      <c r="A104" s="16" t="s">
        <v>138</v>
      </c>
      <c r="B104">
        <v>24923</v>
      </c>
      <c r="C104">
        <v>24923</v>
      </c>
    </row>
    <row r="105" spans="1:3">
      <c r="A105" s="9" t="s">
        <v>138</v>
      </c>
      <c r="B105">
        <v>24923</v>
      </c>
      <c r="C105">
        <v>24923</v>
      </c>
    </row>
    <row r="106" spans="1:3" hidden="1">
      <c r="A106" s="16" t="s">
        <v>140</v>
      </c>
      <c r="B106">
        <v>4885</v>
      </c>
      <c r="C106">
        <v>4885</v>
      </c>
    </row>
    <row r="107" spans="1:3">
      <c r="A107" s="9" t="s">
        <v>140</v>
      </c>
      <c r="B107">
        <v>4885</v>
      </c>
      <c r="C107">
        <v>4885</v>
      </c>
    </row>
    <row r="108" spans="1:3" hidden="1">
      <c r="A108" s="16" t="s">
        <v>141</v>
      </c>
      <c r="B108">
        <v>132667</v>
      </c>
      <c r="C108">
        <v>66333</v>
      </c>
    </row>
    <row r="109" spans="1:3">
      <c r="A109" s="9" t="s">
        <v>141</v>
      </c>
      <c r="B109">
        <v>132667</v>
      </c>
      <c r="C109">
        <v>66333</v>
      </c>
    </row>
    <row r="110" spans="1:3" hidden="1">
      <c r="A110" s="16" t="s">
        <v>142</v>
      </c>
      <c r="B110">
        <v>55112</v>
      </c>
      <c r="C110">
        <v>27556</v>
      </c>
    </row>
    <row r="111" spans="1:3">
      <c r="A111" s="9" t="s">
        <v>142</v>
      </c>
      <c r="B111">
        <v>55112</v>
      </c>
      <c r="C111">
        <v>27556</v>
      </c>
    </row>
    <row r="112" spans="1:3" hidden="1">
      <c r="A112" s="16" t="s">
        <v>143</v>
      </c>
      <c r="B112">
        <v>63368</v>
      </c>
      <c r="C112">
        <v>35717</v>
      </c>
    </row>
    <row r="113" spans="1:3">
      <c r="A113" s="19" t="s">
        <v>144</v>
      </c>
      <c r="B113">
        <v>1320</v>
      </c>
      <c r="C113">
        <v>660</v>
      </c>
    </row>
    <row r="114" spans="1:3">
      <c r="A114" s="9" t="s">
        <v>145</v>
      </c>
      <c r="B114">
        <v>10672</v>
      </c>
      <c r="C114">
        <v>5336</v>
      </c>
    </row>
    <row r="115" spans="1:3">
      <c r="A115" s="9" t="s">
        <v>146</v>
      </c>
      <c r="B115">
        <v>4087</v>
      </c>
      <c r="C115">
        <v>2044</v>
      </c>
    </row>
    <row r="116" spans="1:3">
      <c r="A116" s="9" t="s">
        <v>147</v>
      </c>
      <c r="B116">
        <v>12655</v>
      </c>
      <c r="C116">
        <v>6327</v>
      </c>
    </row>
    <row r="117" spans="1:3">
      <c r="A117" s="9" t="s">
        <v>148</v>
      </c>
      <c r="B117">
        <v>10202</v>
      </c>
      <c r="C117">
        <v>6121</v>
      </c>
    </row>
    <row r="118" spans="1:3">
      <c r="A118" s="9" t="s">
        <v>149</v>
      </c>
      <c r="B118">
        <v>10947</v>
      </c>
      <c r="C118">
        <v>6568</v>
      </c>
    </row>
    <row r="119" spans="1:3">
      <c r="A119" s="9" t="s">
        <v>150</v>
      </c>
      <c r="B119">
        <v>7090</v>
      </c>
      <c r="C119">
        <v>3545</v>
      </c>
    </row>
    <row r="120" spans="1:3">
      <c r="A120" s="9" t="s">
        <v>151</v>
      </c>
      <c r="B120">
        <v>6395</v>
      </c>
      <c r="C120">
        <v>5116</v>
      </c>
    </row>
    <row r="121" spans="1:3" hidden="1">
      <c r="A121" s="16" t="s">
        <v>152</v>
      </c>
      <c r="B121">
        <v>27648</v>
      </c>
      <c r="C121">
        <v>19553</v>
      </c>
    </row>
    <row r="122" spans="1:3">
      <c r="A122" s="19" t="s">
        <v>153</v>
      </c>
      <c r="B122">
        <v>3332</v>
      </c>
      <c r="C122">
        <v>1999</v>
      </c>
    </row>
    <row r="123" spans="1:3">
      <c r="A123" s="19" t="s">
        <v>154</v>
      </c>
      <c r="B123">
        <v>9489</v>
      </c>
      <c r="C123">
        <v>5693</v>
      </c>
    </row>
    <row r="124" spans="1:3">
      <c r="A124" s="9" t="s">
        <v>155</v>
      </c>
      <c r="B124">
        <v>8002</v>
      </c>
      <c r="C124">
        <v>6401</v>
      </c>
    </row>
    <row r="125" spans="1:3">
      <c r="A125" s="9" t="s">
        <v>156</v>
      </c>
      <c r="B125">
        <v>6825</v>
      </c>
      <c r="C125">
        <v>5460</v>
      </c>
    </row>
    <row r="126" spans="1:3" hidden="1">
      <c r="A126" s="16" t="s">
        <v>157</v>
      </c>
      <c r="B126">
        <v>15435</v>
      </c>
      <c r="C126">
        <v>12348</v>
      </c>
    </row>
    <row r="127" spans="1:3">
      <c r="A127" s="9" t="s">
        <v>157</v>
      </c>
      <c r="B127">
        <v>15435</v>
      </c>
      <c r="C127">
        <v>12348</v>
      </c>
    </row>
    <row r="128" spans="1:3" hidden="1">
      <c r="A128" s="16" t="s">
        <v>158</v>
      </c>
      <c r="B128">
        <v>61701</v>
      </c>
      <c r="C128">
        <v>42828</v>
      </c>
    </row>
    <row r="129" spans="1:3">
      <c r="A129" s="19" t="s">
        <v>159</v>
      </c>
      <c r="B129">
        <v>0</v>
      </c>
      <c r="C129">
        <v>0</v>
      </c>
    </row>
    <row r="130" spans="1:3">
      <c r="A130" s="9" t="s">
        <v>160</v>
      </c>
      <c r="B130">
        <v>7327</v>
      </c>
      <c r="C130">
        <v>4396</v>
      </c>
    </row>
    <row r="131" spans="1:3">
      <c r="A131" s="19" t="s">
        <v>161</v>
      </c>
      <c r="B131">
        <v>10702</v>
      </c>
      <c r="C131">
        <v>6421</v>
      </c>
    </row>
    <row r="132" spans="1:3">
      <c r="A132" s="28" t="s">
        <v>162</v>
      </c>
      <c r="B132">
        <v>10509</v>
      </c>
      <c r="C132">
        <v>6305</v>
      </c>
    </row>
    <row r="133" spans="1:3">
      <c r="A133" s="9" t="s">
        <v>164</v>
      </c>
      <c r="B133">
        <v>4117</v>
      </c>
      <c r="C133">
        <v>2470</v>
      </c>
    </row>
    <row r="134" spans="1:3">
      <c r="A134" s="9" t="s">
        <v>165</v>
      </c>
      <c r="B134">
        <v>16386</v>
      </c>
      <c r="C134">
        <v>13109</v>
      </c>
    </row>
    <row r="135" spans="1:3">
      <c r="A135" s="9" t="s">
        <v>166</v>
      </c>
      <c r="B135">
        <v>12659</v>
      </c>
      <c r="C135">
        <v>10127</v>
      </c>
    </row>
    <row r="136" spans="1:3" hidden="1">
      <c r="A136" s="16" t="s">
        <v>167</v>
      </c>
      <c r="B136">
        <v>24500</v>
      </c>
      <c r="C136">
        <v>19600</v>
      </c>
    </row>
    <row r="137" spans="1:3">
      <c r="A137" s="9" t="s">
        <v>167</v>
      </c>
      <c r="B137">
        <v>24500</v>
      </c>
      <c r="C137">
        <v>19600</v>
      </c>
    </row>
    <row r="138" spans="1:3" hidden="1">
      <c r="A138" s="16" t="s">
        <v>168</v>
      </c>
      <c r="B138">
        <v>25638</v>
      </c>
      <c r="C138">
        <v>20511</v>
      </c>
    </row>
    <row r="139" spans="1:3">
      <c r="A139" s="9" t="s">
        <v>168</v>
      </c>
      <c r="B139">
        <v>25638</v>
      </c>
      <c r="C139">
        <v>20511</v>
      </c>
    </row>
    <row r="140" spans="1:3" hidden="1">
      <c r="A140" s="16" t="s">
        <v>169</v>
      </c>
      <c r="B140">
        <v>11349</v>
      </c>
      <c r="C140">
        <v>9079</v>
      </c>
    </row>
    <row r="141" spans="1:3">
      <c r="A141" s="9" t="s">
        <v>169</v>
      </c>
      <c r="B141">
        <v>11349</v>
      </c>
      <c r="C141">
        <v>9079</v>
      </c>
    </row>
    <row r="142" spans="1:3" hidden="1">
      <c r="A142" s="23" t="s">
        <v>170</v>
      </c>
      <c r="B142">
        <v>68718</v>
      </c>
      <c r="C142">
        <v>51542</v>
      </c>
    </row>
    <row r="143" spans="1:3">
      <c r="A143" s="19" t="s">
        <v>171</v>
      </c>
      <c r="B143">
        <v>9955</v>
      </c>
      <c r="C143">
        <v>5973</v>
      </c>
    </row>
    <row r="144" spans="1:3">
      <c r="A144" s="9" t="s">
        <v>172</v>
      </c>
      <c r="B144">
        <v>7211</v>
      </c>
      <c r="C144">
        <v>4327</v>
      </c>
    </row>
    <row r="145" spans="1:3">
      <c r="A145" s="9" t="s">
        <v>173</v>
      </c>
      <c r="B145">
        <v>22570</v>
      </c>
      <c r="C145">
        <v>18056</v>
      </c>
    </row>
    <row r="146" spans="1:3">
      <c r="A146" s="9" t="s">
        <v>174</v>
      </c>
      <c r="B146">
        <v>28982</v>
      </c>
      <c r="C146">
        <v>23186</v>
      </c>
    </row>
    <row r="147" spans="1:3" hidden="1">
      <c r="A147" s="16" t="s">
        <v>175</v>
      </c>
      <c r="B147">
        <v>29464</v>
      </c>
      <c r="C147">
        <v>23571</v>
      </c>
    </row>
    <row r="148" spans="1:3">
      <c r="A148" s="9" t="s">
        <v>175</v>
      </c>
      <c r="B148">
        <v>29464</v>
      </c>
      <c r="C148">
        <v>23571</v>
      </c>
    </row>
    <row r="149" spans="1:3" hidden="1">
      <c r="A149" s="16" t="s">
        <v>176</v>
      </c>
      <c r="B149">
        <v>27326</v>
      </c>
      <c r="C149">
        <v>21861</v>
      </c>
    </row>
    <row r="150" spans="1:3">
      <c r="A150" s="9" t="s">
        <v>176</v>
      </c>
      <c r="B150">
        <v>27326</v>
      </c>
      <c r="C150">
        <v>21861</v>
      </c>
    </row>
    <row r="151" spans="1:3" hidden="1">
      <c r="A151" s="16" t="s">
        <v>177</v>
      </c>
      <c r="B151">
        <v>32800</v>
      </c>
      <c r="C151">
        <v>23964</v>
      </c>
    </row>
    <row r="152" spans="1:3">
      <c r="A152" s="19" t="s">
        <v>178</v>
      </c>
      <c r="B152">
        <v>0</v>
      </c>
      <c r="C152">
        <v>0</v>
      </c>
    </row>
    <row r="153" spans="1:3">
      <c r="A153" s="9" t="s">
        <v>179</v>
      </c>
      <c r="B153">
        <v>8548</v>
      </c>
      <c r="C153">
        <v>5129</v>
      </c>
    </row>
    <row r="154" spans="1:3">
      <c r="A154" s="9" t="s">
        <v>180</v>
      </c>
      <c r="B154">
        <v>2829</v>
      </c>
      <c r="C154">
        <v>1697</v>
      </c>
    </row>
    <row r="155" spans="1:3">
      <c r="A155" s="9" t="s">
        <v>181</v>
      </c>
      <c r="B155">
        <v>10135</v>
      </c>
      <c r="C155">
        <v>8108</v>
      </c>
    </row>
    <row r="156" spans="1:3">
      <c r="A156" s="9" t="s">
        <v>183</v>
      </c>
      <c r="B156">
        <v>11288</v>
      </c>
      <c r="C156">
        <v>9030</v>
      </c>
    </row>
    <row r="157" spans="1:3" hidden="1">
      <c r="A157" s="16" t="s">
        <v>184</v>
      </c>
      <c r="B157">
        <v>6859</v>
      </c>
      <c r="C157">
        <v>5487</v>
      </c>
    </row>
    <row r="158" spans="1:3">
      <c r="A158" s="9" t="s">
        <v>184</v>
      </c>
      <c r="B158">
        <v>6859</v>
      </c>
      <c r="C158">
        <v>5487</v>
      </c>
    </row>
    <row r="159" spans="1:3" hidden="1">
      <c r="A159" s="16" t="s">
        <v>185</v>
      </c>
      <c r="B159">
        <v>6593</v>
      </c>
      <c r="C159">
        <v>5274</v>
      </c>
    </row>
    <row r="160" spans="1:3">
      <c r="A160" s="9" t="s">
        <v>185</v>
      </c>
      <c r="B160">
        <v>6593</v>
      </c>
      <c r="C160">
        <v>5274</v>
      </c>
    </row>
    <row r="161" spans="1:3" hidden="1">
      <c r="A161" s="16" t="s">
        <v>186</v>
      </c>
      <c r="B161">
        <v>7600</v>
      </c>
      <c r="C161">
        <v>6080</v>
      </c>
    </row>
    <row r="162" spans="1:3">
      <c r="A162" s="9" t="s">
        <v>186</v>
      </c>
      <c r="B162">
        <v>7600</v>
      </c>
      <c r="C162">
        <v>6080</v>
      </c>
    </row>
    <row r="163" spans="1:3" hidden="1">
      <c r="A163" s="16" t="s">
        <v>187</v>
      </c>
      <c r="B163">
        <v>18517</v>
      </c>
      <c r="C163">
        <v>14814</v>
      </c>
    </row>
    <row r="164" spans="1:3">
      <c r="A164" s="9" t="s">
        <v>187</v>
      </c>
      <c r="B164">
        <v>18517</v>
      </c>
      <c r="C164">
        <v>14814</v>
      </c>
    </row>
    <row r="165" spans="1:3" hidden="1">
      <c r="A165" s="16" t="s">
        <v>188</v>
      </c>
      <c r="B165">
        <v>44813</v>
      </c>
      <c r="C165">
        <v>34824</v>
      </c>
    </row>
    <row r="166" spans="1:3">
      <c r="A166" s="19" t="s">
        <v>189</v>
      </c>
      <c r="B166">
        <v>1134</v>
      </c>
      <c r="C166">
        <v>680</v>
      </c>
    </row>
    <row r="167" spans="1:3">
      <c r="A167" s="17" t="s">
        <v>190</v>
      </c>
      <c r="B167">
        <v>15278</v>
      </c>
      <c r="C167">
        <v>9167</v>
      </c>
    </row>
    <row r="168" spans="1:3">
      <c r="A168" s="17" t="s">
        <v>191</v>
      </c>
      <c r="B168">
        <v>11504</v>
      </c>
      <c r="C168">
        <v>9203</v>
      </c>
    </row>
    <row r="169" spans="1:3">
      <c r="A169" s="17" t="s">
        <v>192</v>
      </c>
      <c r="B169">
        <v>5992</v>
      </c>
      <c r="C169">
        <v>5992</v>
      </c>
    </row>
    <row r="170" spans="1:3">
      <c r="A170" s="17" t="s">
        <v>193</v>
      </c>
      <c r="B170">
        <v>5618</v>
      </c>
      <c r="C170">
        <v>4495</v>
      </c>
    </row>
    <row r="171" spans="1:3">
      <c r="A171" s="9" t="s">
        <v>194</v>
      </c>
      <c r="B171">
        <v>5287</v>
      </c>
      <c r="C171">
        <v>5287</v>
      </c>
    </row>
    <row r="172" spans="1:3" hidden="1">
      <c r="A172" s="16" t="s">
        <v>195</v>
      </c>
      <c r="B172">
        <v>1560</v>
      </c>
      <c r="C172">
        <v>1560</v>
      </c>
    </row>
    <row r="173" spans="1:3">
      <c r="A173" s="9" t="s">
        <v>195</v>
      </c>
      <c r="B173">
        <v>1560</v>
      </c>
      <c r="C173">
        <v>1560</v>
      </c>
    </row>
    <row r="174" spans="1:3" hidden="1">
      <c r="A174" s="16" t="s">
        <v>196</v>
      </c>
      <c r="B174">
        <v>2537</v>
      </c>
      <c r="C174">
        <v>2537</v>
      </c>
    </row>
    <row r="175" spans="1:3">
      <c r="A175" s="9" t="s">
        <v>196</v>
      </c>
      <c r="B175">
        <v>2537</v>
      </c>
      <c r="C175">
        <v>2537</v>
      </c>
    </row>
    <row r="176" spans="1:3" hidden="1">
      <c r="A176" s="16" t="s">
        <v>197</v>
      </c>
      <c r="B176">
        <v>15603</v>
      </c>
      <c r="C176">
        <v>12483</v>
      </c>
    </row>
    <row r="177" spans="1:3">
      <c r="A177" s="9" t="s">
        <v>197</v>
      </c>
      <c r="B177">
        <v>15603</v>
      </c>
      <c r="C177">
        <v>12483</v>
      </c>
    </row>
    <row r="178" spans="1:3" hidden="1">
      <c r="A178" s="16" t="s">
        <v>198</v>
      </c>
      <c r="B178">
        <v>26521</v>
      </c>
      <c r="C178">
        <v>19461</v>
      </c>
    </row>
    <row r="179" spans="1:3">
      <c r="A179" s="19" t="s">
        <v>199</v>
      </c>
      <c r="B179">
        <v>1094</v>
      </c>
      <c r="C179">
        <v>656</v>
      </c>
    </row>
    <row r="180" spans="1:3">
      <c r="A180" s="9" t="s">
        <v>200</v>
      </c>
      <c r="B180">
        <v>7685</v>
      </c>
      <c r="C180">
        <v>4611</v>
      </c>
    </row>
    <row r="181" spans="1:3">
      <c r="A181" s="9" t="s">
        <v>201</v>
      </c>
      <c r="B181">
        <v>17742</v>
      </c>
      <c r="C181">
        <v>14194</v>
      </c>
    </row>
    <row r="182" spans="1:3" hidden="1">
      <c r="A182" s="16" t="s">
        <v>203</v>
      </c>
      <c r="B182">
        <v>11861</v>
      </c>
      <c r="C182">
        <v>11861</v>
      </c>
    </row>
    <row r="183" spans="1:3">
      <c r="A183" s="9" t="s">
        <v>203</v>
      </c>
      <c r="B183">
        <v>11861</v>
      </c>
      <c r="C183">
        <v>11861</v>
      </c>
    </row>
    <row r="184" spans="1:3" hidden="1">
      <c r="A184" s="16" t="s">
        <v>204</v>
      </c>
      <c r="B184">
        <v>30484</v>
      </c>
      <c r="C184">
        <v>21048</v>
      </c>
    </row>
    <row r="185" spans="1:3" ht="36">
      <c r="A185" s="24" t="s">
        <v>205</v>
      </c>
      <c r="B185">
        <v>604</v>
      </c>
      <c r="C185">
        <v>362</v>
      </c>
    </row>
    <row r="186" spans="1:3" ht="24">
      <c r="A186" s="24" t="s">
        <v>206</v>
      </c>
      <c r="B186">
        <v>226</v>
      </c>
      <c r="C186">
        <v>181</v>
      </c>
    </row>
    <row r="187" spans="1:3">
      <c r="A187" s="9" t="s">
        <v>207</v>
      </c>
      <c r="B187">
        <v>16095</v>
      </c>
      <c r="C187">
        <v>9657</v>
      </c>
    </row>
    <row r="188" spans="1:3">
      <c r="A188" s="17" t="s">
        <v>209</v>
      </c>
      <c r="B188">
        <v>13559</v>
      </c>
      <c r="C188">
        <v>10848</v>
      </c>
    </row>
    <row r="189" spans="1:3" hidden="1">
      <c r="A189" s="16" t="s">
        <v>210</v>
      </c>
      <c r="B189">
        <v>11138</v>
      </c>
      <c r="C189">
        <v>11138</v>
      </c>
    </row>
    <row r="190" spans="1:3">
      <c r="A190" s="9" t="s">
        <v>210</v>
      </c>
      <c r="B190">
        <v>11138</v>
      </c>
      <c r="C190">
        <v>11138</v>
      </c>
    </row>
    <row r="191" spans="1:3" hidden="1">
      <c r="A191" s="16" t="s">
        <v>211</v>
      </c>
      <c r="B191">
        <v>40848</v>
      </c>
      <c r="C191">
        <v>40848</v>
      </c>
    </row>
    <row r="192" spans="1:3">
      <c r="A192" s="9" t="s">
        <v>211</v>
      </c>
      <c r="B192">
        <v>40848</v>
      </c>
      <c r="C192">
        <v>40848</v>
      </c>
    </row>
    <row r="193" spans="1:3" hidden="1">
      <c r="A193" s="16" t="s">
        <v>212</v>
      </c>
      <c r="B193">
        <v>20604</v>
      </c>
      <c r="C193">
        <v>20604</v>
      </c>
    </row>
    <row r="194" spans="1:3">
      <c r="A194" s="9" t="s">
        <v>212</v>
      </c>
      <c r="B194">
        <v>20604</v>
      </c>
      <c r="C194">
        <v>20604</v>
      </c>
    </row>
    <row r="195" spans="1:3" hidden="1">
      <c r="A195" s="16" t="s">
        <v>213</v>
      </c>
      <c r="B195">
        <v>16993</v>
      </c>
      <c r="C195">
        <v>13542</v>
      </c>
    </row>
    <row r="196" spans="1:3">
      <c r="A196" s="19" t="s">
        <v>214</v>
      </c>
      <c r="B196">
        <v>263</v>
      </c>
      <c r="C196">
        <v>158</v>
      </c>
    </row>
    <row r="197" spans="1:3">
      <c r="A197" s="9" t="s">
        <v>215</v>
      </c>
      <c r="B197">
        <v>6748</v>
      </c>
      <c r="C197">
        <v>5399</v>
      </c>
    </row>
    <row r="198" spans="1:3">
      <c r="A198" s="9" t="s">
        <v>216</v>
      </c>
      <c r="B198">
        <v>6457</v>
      </c>
      <c r="C198">
        <v>5166</v>
      </c>
    </row>
    <row r="199" spans="1:3">
      <c r="A199" s="9" t="s">
        <v>217</v>
      </c>
      <c r="B199">
        <v>3524</v>
      </c>
      <c r="C199">
        <v>2819</v>
      </c>
    </row>
    <row r="200" spans="1:3" hidden="1">
      <c r="A200" s="10" t="s">
        <v>218</v>
      </c>
      <c r="B200">
        <v>6826</v>
      </c>
      <c r="C200">
        <v>5461</v>
      </c>
    </row>
    <row r="201" spans="1:3">
      <c r="A201" s="9" t="s">
        <v>218</v>
      </c>
      <c r="B201">
        <v>6826</v>
      </c>
      <c r="C201">
        <v>5461</v>
      </c>
    </row>
    <row r="202" spans="1:3" hidden="1">
      <c r="A202" s="10" t="s">
        <v>219</v>
      </c>
      <c r="B202">
        <v>20016</v>
      </c>
      <c r="C202">
        <v>16013</v>
      </c>
    </row>
    <row r="203" spans="1:3">
      <c r="A203" s="9" t="s">
        <v>219</v>
      </c>
      <c r="B203">
        <v>20016</v>
      </c>
      <c r="C203">
        <v>16013</v>
      </c>
    </row>
  </sheetData>
  <mergeCells count="1">
    <mergeCell ref="A2:A3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E152"/>
  <sheetViews>
    <sheetView workbookViewId="0">
      <selection activeCell="C4" sqref="C4:J4"/>
    </sheetView>
  </sheetViews>
  <sheetFormatPr defaultColWidth="9" defaultRowHeight="14.25"/>
  <cols>
    <col min="1" max="1" width="10.125" style="4" customWidth="1"/>
    <col min="2" max="2" width="8.875" style="4" customWidth="1"/>
    <col min="5" max="5" width="13" customWidth="1"/>
    <col min="6" max="6" width="6.375" style="5" customWidth="1"/>
    <col min="7" max="7" width="7.25" style="5" customWidth="1"/>
    <col min="8" max="8" width="13.375" customWidth="1"/>
    <col min="9" max="9" width="13.5" customWidth="1"/>
    <col min="10" max="10" width="12.375" customWidth="1"/>
    <col min="11" max="11" width="36.375" customWidth="1"/>
    <col min="12" max="12" width="9" hidden="1" customWidth="1"/>
  </cols>
  <sheetData>
    <row r="1" spans="1:239" s="1" customFormat="1" ht="51.75" customHeight="1">
      <c r="A1" s="61" t="s">
        <v>482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</row>
    <row r="2" spans="1:239" s="1" customFormat="1" ht="51" customHeight="1">
      <c r="A2" s="85" t="s">
        <v>0</v>
      </c>
      <c r="B2" s="85" t="s">
        <v>1</v>
      </c>
      <c r="C2" s="86" t="s">
        <v>223</v>
      </c>
      <c r="D2" s="86" t="s">
        <v>224</v>
      </c>
      <c r="E2" s="86" t="s">
        <v>17</v>
      </c>
      <c r="F2" s="87" t="s">
        <v>12</v>
      </c>
      <c r="G2" s="82" t="s">
        <v>13</v>
      </c>
      <c r="H2" s="87" t="s">
        <v>225</v>
      </c>
      <c r="I2" s="87"/>
      <c r="J2" s="87"/>
      <c r="K2" s="86" t="s">
        <v>10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</row>
    <row r="3" spans="1:239" s="2" customFormat="1" ht="72" customHeight="1">
      <c r="A3" s="85"/>
      <c r="B3" s="85"/>
      <c r="C3" s="86"/>
      <c r="D3" s="86"/>
      <c r="E3" s="86"/>
      <c r="F3" s="87"/>
      <c r="G3" s="82"/>
      <c r="H3" s="8" t="s">
        <v>19</v>
      </c>
      <c r="I3" s="8" t="s">
        <v>22</v>
      </c>
      <c r="J3" s="8" t="s">
        <v>23</v>
      </c>
      <c r="K3" s="8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1:239" s="2" customFormat="1" ht="26.1" customHeight="1">
      <c r="A4" s="9" t="s">
        <v>27</v>
      </c>
      <c r="B4" s="9"/>
      <c r="C4" s="9" t="s">
        <v>483</v>
      </c>
      <c r="D4" s="9" t="s">
        <v>29</v>
      </c>
      <c r="E4" s="9" t="s">
        <v>484</v>
      </c>
      <c r="F4" s="9" t="s">
        <v>31</v>
      </c>
      <c r="G4" s="9" t="s">
        <v>32</v>
      </c>
      <c r="H4" s="9" t="s">
        <v>485</v>
      </c>
      <c r="I4" s="9" t="s">
        <v>486</v>
      </c>
      <c r="J4" s="9" t="s">
        <v>487</v>
      </c>
      <c r="K4" s="9" t="s">
        <v>488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239">
      <c r="A5" s="10" t="s">
        <v>19</v>
      </c>
      <c r="B5" s="10"/>
      <c r="C5" s="11">
        <f>SUMIF($L$6:$L$152,"=1",$C$6:$C$152)</f>
        <v>5663</v>
      </c>
      <c r="D5" s="11">
        <f>SUMIF($L$6:$L$152,"=1",$D$6:$D$152)</f>
        <v>255755</v>
      </c>
      <c r="E5" s="11">
        <f>SUMIF($L$6:$L$152,"=1",$E$6:$E$152)</f>
        <v>310545</v>
      </c>
      <c r="F5" s="12">
        <v>1150</v>
      </c>
      <c r="G5" s="10" t="s">
        <v>49</v>
      </c>
      <c r="H5" s="11">
        <f>SUMIF($L$6:$L$152,"=1",$H$6:$H$152)</f>
        <v>35718</v>
      </c>
      <c r="I5" s="11">
        <f>SUMIF($L$6:$L$152,"=1",$I$6:$I$152)</f>
        <v>31534</v>
      </c>
      <c r="J5" s="11">
        <f>H5-I5</f>
        <v>4184</v>
      </c>
      <c r="K5" s="11"/>
      <c r="M5" s="13"/>
    </row>
    <row r="6" spans="1:239">
      <c r="A6" s="10" t="s">
        <v>50</v>
      </c>
      <c r="B6" s="10"/>
      <c r="C6" s="11">
        <f>SUM(C7:C10)</f>
        <v>10</v>
      </c>
      <c r="D6" s="11">
        <f>SUM(D7:D10)</f>
        <v>629</v>
      </c>
      <c r="E6" s="11">
        <f>SUM(E7:E10)</f>
        <v>371</v>
      </c>
      <c r="F6" s="12">
        <v>1150</v>
      </c>
      <c r="G6" s="10" t="s">
        <v>49</v>
      </c>
      <c r="H6" s="11">
        <f>SUM(H7:H10)</f>
        <v>43</v>
      </c>
      <c r="I6" s="11">
        <f>SUM(I7:I10)</f>
        <v>21</v>
      </c>
      <c r="J6" s="11">
        <f>SUM(J7:J10)</f>
        <v>22</v>
      </c>
      <c r="K6" s="11"/>
      <c r="L6">
        <v>1</v>
      </c>
    </row>
    <row r="7" spans="1:239" s="3" customFormat="1">
      <c r="A7" s="9" t="s">
        <v>57</v>
      </c>
      <c r="B7" s="9">
        <v>601007</v>
      </c>
      <c r="C7" s="13">
        <f>VLOOKUP(A7,[1]工作表!$A$1:$G$169,6,0)</f>
        <v>1</v>
      </c>
      <c r="D7" s="13">
        <f>VLOOKUP(A7,[1]工作表!$A$1:$G$169,7,0)</f>
        <v>36</v>
      </c>
      <c r="E7" s="13">
        <f t="shared" ref="E7:E70" si="0">C7*100-D7</f>
        <v>64</v>
      </c>
      <c r="F7" s="14">
        <v>1150</v>
      </c>
      <c r="G7" s="9">
        <v>0.5</v>
      </c>
      <c r="H7" s="13">
        <f>ROUND(F7*E7/10000,0)</f>
        <v>7</v>
      </c>
      <c r="I7" s="13">
        <f>ROUND(F7*E7*G7/10000,0)</f>
        <v>4</v>
      </c>
      <c r="J7" s="13">
        <f>H7-I7</f>
        <v>3</v>
      </c>
      <c r="K7" s="13"/>
    </row>
    <row r="8" spans="1:239" s="3" customFormat="1">
      <c r="A8" s="9" t="s">
        <v>58</v>
      </c>
      <c r="B8" s="9">
        <v>601008</v>
      </c>
      <c r="C8" s="13">
        <f>VLOOKUP(A8,[1]工作表!$A$1:$G$169,6,0)</f>
        <v>2</v>
      </c>
      <c r="D8" s="13">
        <f>VLOOKUP(A8,[1]工作表!$A$1:$G$169,7,0)</f>
        <v>105</v>
      </c>
      <c r="E8" s="13">
        <f t="shared" si="0"/>
        <v>95</v>
      </c>
      <c r="F8" s="14">
        <v>1150</v>
      </c>
      <c r="G8" s="9">
        <v>0.5</v>
      </c>
      <c r="H8" s="13">
        <f>ROUND(F8*E8/10000,0)</f>
        <v>11</v>
      </c>
      <c r="I8" s="13">
        <f>ROUND(F8*E8*G8/10000,0)</f>
        <v>5</v>
      </c>
      <c r="J8" s="13">
        <f>H8-I8</f>
        <v>6</v>
      </c>
      <c r="K8" s="13"/>
    </row>
    <row r="9" spans="1:239" s="3" customFormat="1">
      <c r="A9" s="9" t="s">
        <v>61</v>
      </c>
      <c r="B9" s="9">
        <v>601012</v>
      </c>
      <c r="C9" s="13">
        <f>VLOOKUP(A9,[1]工作表!$A$1:$G$169,6,0)</f>
        <v>1</v>
      </c>
      <c r="D9" s="13">
        <f>VLOOKUP(A9,[1]工作表!$A$1:$G$169,7,0)</f>
        <v>76</v>
      </c>
      <c r="E9" s="13">
        <f t="shared" si="0"/>
        <v>24</v>
      </c>
      <c r="F9" s="14">
        <v>1150</v>
      </c>
      <c r="G9" s="9">
        <v>0.5</v>
      </c>
      <c r="H9" s="13">
        <f>ROUND(F9*E9/10000,0)</f>
        <v>3</v>
      </c>
      <c r="I9" s="13">
        <f>ROUND(F9*E9*G9/10000,0)</f>
        <v>1</v>
      </c>
      <c r="J9" s="13">
        <f>H9-I9</f>
        <v>2</v>
      </c>
      <c r="K9" s="13"/>
    </row>
    <row r="10" spans="1:239" s="3" customFormat="1">
      <c r="A10" s="9" t="s">
        <v>62</v>
      </c>
      <c r="B10" s="9">
        <v>601013</v>
      </c>
      <c r="C10" s="13">
        <f>VLOOKUP(A10,[1]工作表!$A$1:$G$169,6,0)</f>
        <v>6</v>
      </c>
      <c r="D10" s="13">
        <f>VLOOKUP(A10,[1]工作表!$A$1:$G$169,7,0)</f>
        <v>412</v>
      </c>
      <c r="E10" s="13">
        <f t="shared" si="0"/>
        <v>188</v>
      </c>
      <c r="F10" s="14">
        <v>1150</v>
      </c>
      <c r="G10" s="9">
        <v>0.5</v>
      </c>
      <c r="H10" s="13">
        <f>ROUND(F10*E10/10000,0)</f>
        <v>22</v>
      </c>
      <c r="I10" s="13">
        <f>ROUND(F10*E10*G10/10000,0)</f>
        <v>11</v>
      </c>
      <c r="J10" s="13">
        <f>H10-I10</f>
        <v>11</v>
      </c>
      <c r="K10" s="13"/>
    </row>
    <row r="11" spans="1:239">
      <c r="A11" s="10" t="s">
        <v>71</v>
      </c>
      <c r="B11" s="10"/>
      <c r="C11" s="11">
        <f>SUM(C12:C12)</f>
        <v>2</v>
      </c>
      <c r="D11" s="11">
        <f>SUM(D12:D12)</f>
        <v>119</v>
      </c>
      <c r="E11" s="11">
        <f>SUM(E12:E12)</f>
        <v>81</v>
      </c>
      <c r="F11" s="12">
        <v>1150</v>
      </c>
      <c r="G11" s="10" t="s">
        <v>49</v>
      </c>
      <c r="H11" s="11">
        <f>SUM(H12:H12)</f>
        <v>9</v>
      </c>
      <c r="I11" s="11">
        <f>SUM(I12:I12)</f>
        <v>5</v>
      </c>
      <c r="J11" s="11">
        <f>SUM(J12:J12)</f>
        <v>4</v>
      </c>
      <c r="K11" s="11"/>
      <c r="L11">
        <v>1</v>
      </c>
    </row>
    <row r="12" spans="1:239">
      <c r="A12" s="9" t="s">
        <v>73</v>
      </c>
      <c r="B12" s="9">
        <v>603002</v>
      </c>
      <c r="C12" s="15">
        <v>2</v>
      </c>
      <c r="D12" s="15">
        <v>119</v>
      </c>
      <c r="E12" s="15">
        <f t="shared" si="0"/>
        <v>81</v>
      </c>
      <c r="F12" s="14">
        <v>1150</v>
      </c>
      <c r="G12" s="9">
        <v>0.5</v>
      </c>
      <c r="H12" s="15">
        <f>ROUND(F12*E12/10000,0)</f>
        <v>9</v>
      </c>
      <c r="I12" s="15">
        <f>ROUND(F12*E12*G12/10000,0)</f>
        <v>5</v>
      </c>
      <c r="J12" s="15">
        <f>H12-I12</f>
        <v>4</v>
      </c>
      <c r="K12" s="15" t="s">
        <v>74</v>
      </c>
    </row>
    <row r="13" spans="1:239">
      <c r="A13" s="16" t="s">
        <v>78</v>
      </c>
      <c r="B13" s="16"/>
      <c r="C13" s="11">
        <f>SUM(C14:C19)</f>
        <v>61</v>
      </c>
      <c r="D13" s="11">
        <f>SUM(D14:D19)</f>
        <v>3333</v>
      </c>
      <c r="E13" s="11">
        <f>SUM(E14:E19)</f>
        <v>2767</v>
      </c>
      <c r="F13" s="12">
        <v>1150</v>
      </c>
      <c r="G13" s="10" t="s">
        <v>49</v>
      </c>
      <c r="H13" s="11">
        <f>SUM(H14:H19)</f>
        <v>319</v>
      </c>
      <c r="I13" s="11">
        <f>SUM(I14:I19)</f>
        <v>312</v>
      </c>
      <c r="J13" s="11">
        <f>SUM(J14:J19)</f>
        <v>7</v>
      </c>
      <c r="K13" s="11"/>
      <c r="L13">
        <v>1</v>
      </c>
    </row>
    <row r="14" spans="1:239">
      <c r="A14" s="9" t="s">
        <v>80</v>
      </c>
      <c r="B14" s="9">
        <v>604002</v>
      </c>
      <c r="C14" s="15">
        <f>VLOOKUP(A14,[1]工作表!$A$1:$G$169,6,0)</f>
        <v>2</v>
      </c>
      <c r="D14" s="15">
        <f>VLOOKUP(A14,[1]工作表!$A$1:$G$169,7,0)</f>
        <v>155</v>
      </c>
      <c r="E14" s="15">
        <f t="shared" si="0"/>
        <v>45</v>
      </c>
      <c r="F14" s="14">
        <v>1150</v>
      </c>
      <c r="G14" s="9">
        <v>0.6</v>
      </c>
      <c r="H14" s="15">
        <f t="shared" ref="H14:H19" si="1">ROUND(F14*E14/10000,0)</f>
        <v>5</v>
      </c>
      <c r="I14" s="15">
        <f t="shared" ref="I14:I19" si="2">ROUND(F14*E14*G14/10000,0)</f>
        <v>3</v>
      </c>
      <c r="J14" s="15">
        <f t="shared" ref="J14:J19" si="3">H14-I14</f>
        <v>2</v>
      </c>
      <c r="K14" s="15"/>
    </row>
    <row r="15" spans="1:239">
      <c r="A15" s="9" t="s">
        <v>81</v>
      </c>
      <c r="B15" s="9">
        <v>604003</v>
      </c>
      <c r="C15" s="15">
        <f>VLOOKUP(A15,[1]工作表!$A$1:$G$169,6,0)</f>
        <v>1</v>
      </c>
      <c r="D15" s="15">
        <f>VLOOKUP(A15,[1]工作表!$A$1:$G$169,7,0)</f>
        <v>77</v>
      </c>
      <c r="E15" s="15">
        <f t="shared" si="0"/>
        <v>23</v>
      </c>
      <c r="F15" s="14">
        <v>1150</v>
      </c>
      <c r="G15" s="9">
        <v>0.6</v>
      </c>
      <c r="H15" s="15">
        <f t="shared" si="1"/>
        <v>3</v>
      </c>
      <c r="I15" s="15">
        <f t="shared" si="2"/>
        <v>2</v>
      </c>
      <c r="J15" s="15">
        <f t="shared" si="3"/>
        <v>1</v>
      </c>
      <c r="K15" s="15"/>
    </row>
    <row r="16" spans="1:239">
      <c r="A16" s="9" t="s">
        <v>82</v>
      </c>
      <c r="B16" s="9">
        <v>604004</v>
      </c>
      <c r="C16" s="15">
        <f>VLOOKUP(A16,[1]工作表!$A$1:$G$169,6,0)</f>
        <v>2</v>
      </c>
      <c r="D16" s="15">
        <f>VLOOKUP(A16,[1]工作表!$A$1:$G$169,7,0)</f>
        <v>131</v>
      </c>
      <c r="E16" s="15">
        <f t="shared" si="0"/>
        <v>69</v>
      </c>
      <c r="F16" s="14">
        <v>1150</v>
      </c>
      <c r="G16" s="9">
        <v>0.8</v>
      </c>
      <c r="H16" s="15">
        <f t="shared" si="1"/>
        <v>8</v>
      </c>
      <c r="I16" s="15">
        <f t="shared" si="2"/>
        <v>6</v>
      </c>
      <c r="J16" s="15">
        <f t="shared" si="3"/>
        <v>2</v>
      </c>
      <c r="K16" s="15"/>
    </row>
    <row r="17" spans="1:12">
      <c r="A17" s="9" t="s">
        <v>83</v>
      </c>
      <c r="B17" s="9">
        <v>604005</v>
      </c>
      <c r="C17" s="15">
        <f>VLOOKUP(A17,[1]工作表!$A$1:$G$169,6,0)</f>
        <v>1</v>
      </c>
      <c r="D17" s="15">
        <f>VLOOKUP(A17,[1]工作表!$A$1:$G$169,7,0)</f>
        <v>69</v>
      </c>
      <c r="E17" s="15">
        <f t="shared" si="0"/>
        <v>31</v>
      </c>
      <c r="F17" s="14">
        <v>1150</v>
      </c>
      <c r="G17" s="9">
        <v>0.6</v>
      </c>
      <c r="H17" s="15">
        <f t="shared" si="1"/>
        <v>4</v>
      </c>
      <c r="I17" s="15">
        <f t="shared" si="2"/>
        <v>2</v>
      </c>
      <c r="J17" s="15">
        <f t="shared" si="3"/>
        <v>2</v>
      </c>
      <c r="K17" s="15"/>
    </row>
    <row r="18" spans="1:12">
      <c r="A18" s="9" t="s">
        <v>84</v>
      </c>
      <c r="B18" s="9">
        <v>604006</v>
      </c>
      <c r="C18" s="15">
        <f>VLOOKUP(A18,[1]工作表!$A$1:$G$169,6,0)</f>
        <v>20</v>
      </c>
      <c r="D18" s="15">
        <f>VLOOKUP(A18,[1]工作表!$A$1:$G$169,7,0)</f>
        <v>1116</v>
      </c>
      <c r="E18" s="15">
        <f t="shared" si="0"/>
        <v>884</v>
      </c>
      <c r="F18" s="14">
        <v>1150</v>
      </c>
      <c r="G18" s="9">
        <v>1</v>
      </c>
      <c r="H18" s="15">
        <f t="shared" si="1"/>
        <v>102</v>
      </c>
      <c r="I18" s="15">
        <f t="shared" si="2"/>
        <v>102</v>
      </c>
      <c r="J18" s="15">
        <f t="shared" si="3"/>
        <v>0</v>
      </c>
      <c r="K18" s="15" t="s">
        <v>232</v>
      </c>
    </row>
    <row r="19" spans="1:12">
      <c r="A19" s="9" t="s">
        <v>85</v>
      </c>
      <c r="B19" s="9">
        <v>604007</v>
      </c>
      <c r="C19" s="15">
        <f>VLOOKUP(A19,[1]工作表!$A$1:$G$169,6,0)</f>
        <v>35</v>
      </c>
      <c r="D19" s="15">
        <f>VLOOKUP(A19,[1]工作表!$A$1:$G$169,7,0)</f>
        <v>1785</v>
      </c>
      <c r="E19" s="15">
        <f t="shared" si="0"/>
        <v>1715</v>
      </c>
      <c r="F19" s="14">
        <v>1150</v>
      </c>
      <c r="G19" s="9">
        <v>1</v>
      </c>
      <c r="H19" s="15">
        <f t="shared" si="1"/>
        <v>197</v>
      </c>
      <c r="I19" s="15">
        <f t="shared" si="2"/>
        <v>197</v>
      </c>
      <c r="J19" s="15">
        <f t="shared" si="3"/>
        <v>0</v>
      </c>
      <c r="K19" s="15" t="s">
        <v>232</v>
      </c>
    </row>
    <row r="20" spans="1:12">
      <c r="A20" s="16" t="s">
        <v>86</v>
      </c>
      <c r="B20" s="16"/>
      <c r="C20" s="11">
        <f>SUM(C21)</f>
        <v>3</v>
      </c>
      <c r="D20" s="11">
        <f>SUM(D21)</f>
        <v>164</v>
      </c>
      <c r="E20" s="11">
        <f>SUM(E21)</f>
        <v>136</v>
      </c>
      <c r="F20" s="12">
        <v>1150</v>
      </c>
      <c r="G20" s="10">
        <v>0.8</v>
      </c>
      <c r="H20" s="11">
        <f>SUM(H21)</f>
        <v>16</v>
      </c>
      <c r="I20" s="11">
        <f>SUM(I21)</f>
        <v>13</v>
      </c>
      <c r="J20" s="11">
        <f>SUM(J21)</f>
        <v>3</v>
      </c>
      <c r="K20" s="11"/>
      <c r="L20">
        <v>1</v>
      </c>
    </row>
    <row r="21" spans="1:12">
      <c r="A21" s="9" t="s">
        <v>86</v>
      </c>
      <c r="B21" s="9">
        <v>604008</v>
      </c>
      <c r="C21" s="15">
        <f>VLOOKUP(A21,[1]工作表!$A$1:$G$169,6,0)</f>
        <v>3</v>
      </c>
      <c r="D21" s="15">
        <f>VLOOKUP(A21,[1]工作表!$A$1:$G$169,7,0)</f>
        <v>164</v>
      </c>
      <c r="E21" s="15">
        <f t="shared" si="0"/>
        <v>136</v>
      </c>
      <c r="F21" s="14">
        <v>1150</v>
      </c>
      <c r="G21" s="9">
        <v>0.8</v>
      </c>
      <c r="H21" s="15">
        <f>ROUND(F21*E21/10000,0)</f>
        <v>16</v>
      </c>
      <c r="I21" s="15">
        <f>ROUND(F21*E21*G21/10000,0)</f>
        <v>13</v>
      </c>
      <c r="J21" s="15">
        <f>H21-I21</f>
        <v>3</v>
      </c>
      <c r="K21" s="15"/>
    </row>
    <row r="22" spans="1:12">
      <c r="A22" s="16" t="s">
        <v>94</v>
      </c>
      <c r="B22" s="16"/>
      <c r="C22" s="11">
        <f>SUM(C23:C28)</f>
        <v>150</v>
      </c>
      <c r="D22" s="11">
        <f>SUM(D23:D28)</f>
        <v>5172</v>
      </c>
      <c r="E22" s="11">
        <f>SUM(E23:E28)</f>
        <v>9828</v>
      </c>
      <c r="F22" s="12">
        <v>1150</v>
      </c>
      <c r="G22" s="10" t="s">
        <v>49</v>
      </c>
      <c r="H22" s="11">
        <f>SUM(H23:H28)</f>
        <v>1130</v>
      </c>
      <c r="I22" s="11">
        <f>SUM(I23:I28)</f>
        <v>955</v>
      </c>
      <c r="J22" s="11">
        <f>SUM(J23:J28)</f>
        <v>175</v>
      </c>
      <c r="K22" s="11"/>
      <c r="L22">
        <v>1</v>
      </c>
    </row>
    <row r="23" spans="1:12">
      <c r="A23" s="9" t="s">
        <v>96</v>
      </c>
      <c r="B23" s="9">
        <v>606002</v>
      </c>
      <c r="C23" s="15">
        <f>VLOOKUP(A23,[1]工作表!$A$1:$G$169,6,0)</f>
        <v>14</v>
      </c>
      <c r="D23" s="15">
        <f>VLOOKUP(A23,[1]工作表!$A$1:$G$169,7,0)</f>
        <v>427</v>
      </c>
      <c r="E23" s="15">
        <f t="shared" si="0"/>
        <v>973</v>
      </c>
      <c r="F23" s="14">
        <v>1150</v>
      </c>
      <c r="G23" s="9">
        <v>0.6</v>
      </c>
      <c r="H23" s="15">
        <f t="shared" ref="H23:H28" si="4">ROUND(F23*E23/10000,0)</f>
        <v>112</v>
      </c>
      <c r="I23" s="15">
        <f t="shared" ref="I23:I28" si="5">ROUND(F23*E23*G23/10000,0)</f>
        <v>67</v>
      </c>
      <c r="J23" s="15">
        <f t="shared" ref="J23:J28" si="6">H23-I23</f>
        <v>45</v>
      </c>
      <c r="K23" s="15"/>
    </row>
    <row r="24" spans="1:12">
      <c r="A24" s="9" t="s">
        <v>97</v>
      </c>
      <c r="B24" s="9">
        <v>606003</v>
      </c>
      <c r="C24" s="15">
        <f>VLOOKUP(A24,[1]工作表!$A$1:$G$169,6,0)</f>
        <v>8</v>
      </c>
      <c r="D24" s="15">
        <f>VLOOKUP(A24,[1]工作表!$A$1:$G$169,7,0)</f>
        <v>512</v>
      </c>
      <c r="E24" s="15">
        <f t="shared" si="0"/>
        <v>288</v>
      </c>
      <c r="F24" s="14">
        <v>1150</v>
      </c>
      <c r="G24" s="9">
        <v>0.6</v>
      </c>
      <c r="H24" s="15">
        <f t="shared" si="4"/>
        <v>33</v>
      </c>
      <c r="I24" s="15">
        <f t="shared" si="5"/>
        <v>20</v>
      </c>
      <c r="J24" s="15">
        <f t="shared" si="6"/>
        <v>13</v>
      </c>
      <c r="K24" s="15"/>
    </row>
    <row r="25" spans="1:12">
      <c r="A25" s="9" t="s">
        <v>98</v>
      </c>
      <c r="B25" s="9">
        <v>606004</v>
      </c>
      <c r="C25" s="15">
        <f>VLOOKUP(A25,[1]工作表!$A$1:$G$169,6,0)</f>
        <v>39</v>
      </c>
      <c r="D25" s="15">
        <f>VLOOKUP(A25,[1]工作表!$A$1:$G$169,7,0)</f>
        <v>1431</v>
      </c>
      <c r="E25" s="15">
        <f t="shared" si="0"/>
        <v>2469</v>
      </c>
      <c r="F25" s="14">
        <v>1150</v>
      </c>
      <c r="G25" s="9">
        <v>0.8</v>
      </c>
      <c r="H25" s="15">
        <f t="shared" si="4"/>
        <v>284</v>
      </c>
      <c r="I25" s="15">
        <f t="shared" si="5"/>
        <v>227</v>
      </c>
      <c r="J25" s="15">
        <f t="shared" si="6"/>
        <v>57</v>
      </c>
      <c r="K25" s="15"/>
    </row>
    <row r="26" spans="1:12">
      <c r="A26" s="9" t="s">
        <v>99</v>
      </c>
      <c r="B26" s="9">
        <v>606005</v>
      </c>
      <c r="C26" s="15">
        <f>VLOOKUP(A26,[1]工作表!$A$1:$G$169,6,0)</f>
        <v>37</v>
      </c>
      <c r="D26" s="15">
        <f>VLOOKUP(A26,[1]工作表!$A$1:$G$169,7,0)</f>
        <v>1317</v>
      </c>
      <c r="E26" s="15">
        <f t="shared" si="0"/>
        <v>2383</v>
      </c>
      <c r="F26" s="14">
        <v>1150</v>
      </c>
      <c r="G26" s="9">
        <v>1</v>
      </c>
      <c r="H26" s="15">
        <f t="shared" si="4"/>
        <v>274</v>
      </c>
      <c r="I26" s="15">
        <f t="shared" si="5"/>
        <v>274</v>
      </c>
      <c r="J26" s="15">
        <f t="shared" si="6"/>
        <v>0</v>
      </c>
      <c r="K26" s="15"/>
    </row>
    <row r="27" spans="1:12">
      <c r="A27" s="9" t="s">
        <v>100</v>
      </c>
      <c r="B27" s="17">
        <v>606008</v>
      </c>
      <c r="C27" s="15">
        <f>VLOOKUP(A27,[1]工作表!$A$1:$G$169,6,0)</f>
        <v>33</v>
      </c>
      <c r="D27" s="15">
        <f>VLOOKUP(A27,[1]工作表!$A$1:$G$169,7,0)</f>
        <v>675</v>
      </c>
      <c r="E27" s="15">
        <f t="shared" si="0"/>
        <v>2625</v>
      </c>
      <c r="F27" s="14">
        <v>1150</v>
      </c>
      <c r="G27" s="9">
        <v>0.8</v>
      </c>
      <c r="H27" s="15">
        <f t="shared" si="4"/>
        <v>302</v>
      </c>
      <c r="I27" s="15">
        <f t="shared" si="5"/>
        <v>242</v>
      </c>
      <c r="J27" s="15">
        <f t="shared" si="6"/>
        <v>60</v>
      </c>
      <c r="K27" s="15"/>
    </row>
    <row r="28" spans="1:12">
      <c r="A28" s="9" t="s">
        <v>101</v>
      </c>
      <c r="B28" s="17">
        <v>606010</v>
      </c>
      <c r="C28" s="15">
        <f>VLOOKUP(A28,[1]工作表!$A$1:$G$169,6,0)</f>
        <v>19</v>
      </c>
      <c r="D28" s="15">
        <f>VLOOKUP(A28,[1]工作表!$A$1:$G$169,7,0)</f>
        <v>810</v>
      </c>
      <c r="E28" s="15">
        <f t="shared" si="0"/>
        <v>1090</v>
      </c>
      <c r="F28" s="14">
        <v>1150</v>
      </c>
      <c r="G28" s="9">
        <v>1</v>
      </c>
      <c r="H28" s="15">
        <f t="shared" si="4"/>
        <v>125</v>
      </c>
      <c r="I28" s="15">
        <f t="shared" si="5"/>
        <v>125</v>
      </c>
      <c r="J28" s="15">
        <f t="shared" si="6"/>
        <v>0</v>
      </c>
      <c r="K28" s="15"/>
    </row>
    <row r="29" spans="1:12">
      <c r="A29" s="16" t="s">
        <v>102</v>
      </c>
      <c r="B29" s="16"/>
      <c r="C29" s="11">
        <f>SUM(C30)</f>
        <v>55</v>
      </c>
      <c r="D29" s="11">
        <f>SUM(D30)</f>
        <v>2064</v>
      </c>
      <c r="E29" s="11">
        <f>SUM(E30)</f>
        <v>3436</v>
      </c>
      <c r="F29" s="12">
        <v>1150</v>
      </c>
      <c r="G29" s="10">
        <v>1</v>
      </c>
      <c r="H29" s="11">
        <f>SUM(H30)</f>
        <v>395</v>
      </c>
      <c r="I29" s="11">
        <f>SUM(I30)</f>
        <v>395</v>
      </c>
      <c r="J29" s="11">
        <f>SUM(J30)</f>
        <v>0</v>
      </c>
      <c r="K29" s="11"/>
      <c r="L29">
        <v>1</v>
      </c>
    </row>
    <row r="30" spans="1:12">
      <c r="A30" s="9" t="s">
        <v>102</v>
      </c>
      <c r="B30" s="17">
        <v>606006</v>
      </c>
      <c r="C30" s="15">
        <f>VLOOKUP(A30,[1]工作表!$A$1:$G$169,6,0)</f>
        <v>55</v>
      </c>
      <c r="D30" s="15">
        <f>VLOOKUP(A30,[1]工作表!$A$1:$G$169,7,0)</f>
        <v>2064</v>
      </c>
      <c r="E30" s="15">
        <f t="shared" si="0"/>
        <v>3436</v>
      </c>
      <c r="F30" s="14">
        <v>1150</v>
      </c>
      <c r="G30" s="9">
        <v>1</v>
      </c>
      <c r="H30" s="15">
        <f>ROUND(F30*E30/10000,0)</f>
        <v>395</v>
      </c>
      <c r="I30" s="15">
        <f>ROUND(F30*E30*G30/10000,0)</f>
        <v>395</v>
      </c>
      <c r="J30" s="15">
        <f>H30-I30</f>
        <v>0</v>
      </c>
      <c r="K30" s="15"/>
    </row>
    <row r="31" spans="1:12">
      <c r="A31" s="16" t="s">
        <v>103</v>
      </c>
      <c r="B31" s="16"/>
      <c r="C31" s="11">
        <f>SUM(C32)</f>
        <v>41</v>
      </c>
      <c r="D31" s="11">
        <f>SUM(D32)</f>
        <v>1085</v>
      </c>
      <c r="E31" s="11">
        <f>SUM(E32)</f>
        <v>3015</v>
      </c>
      <c r="F31" s="12">
        <v>1150</v>
      </c>
      <c r="G31" s="10">
        <v>0.8</v>
      </c>
      <c r="H31" s="11">
        <f>SUM(H32)</f>
        <v>347</v>
      </c>
      <c r="I31" s="11">
        <f>SUM(I32)</f>
        <v>277</v>
      </c>
      <c r="J31" s="11">
        <f>SUM(J32)</f>
        <v>70</v>
      </c>
      <c r="K31" s="11"/>
      <c r="L31">
        <v>1</v>
      </c>
    </row>
    <row r="32" spans="1:12">
      <c r="A32" s="9" t="s">
        <v>103</v>
      </c>
      <c r="B32" s="17">
        <v>606007</v>
      </c>
      <c r="C32" s="15">
        <f>VLOOKUP(A32,[1]工作表!$A$1:$G$169,6,0)</f>
        <v>41</v>
      </c>
      <c r="D32" s="15">
        <f>VLOOKUP(A32,[1]工作表!$A$1:$G$169,7,0)</f>
        <v>1085</v>
      </c>
      <c r="E32" s="15">
        <f t="shared" si="0"/>
        <v>3015</v>
      </c>
      <c r="F32" s="14">
        <v>1150</v>
      </c>
      <c r="G32" s="9">
        <v>0.8</v>
      </c>
      <c r="H32" s="15">
        <f>ROUND(F32*E32/10000,0)</f>
        <v>347</v>
      </c>
      <c r="I32" s="15">
        <f>ROUND(F32*E32*G32/10000,0)</f>
        <v>277</v>
      </c>
      <c r="J32" s="15">
        <f>H32-I32</f>
        <v>70</v>
      </c>
      <c r="K32" s="15"/>
    </row>
    <row r="33" spans="1:12">
      <c r="A33" s="16" t="s">
        <v>104</v>
      </c>
      <c r="B33" s="18"/>
      <c r="C33" s="11">
        <f>SUM(C34)</f>
        <v>26</v>
      </c>
      <c r="D33" s="11">
        <f>SUM(D34)</f>
        <v>1109</v>
      </c>
      <c r="E33" s="11">
        <f>SUM(E34)</f>
        <v>1491</v>
      </c>
      <c r="F33" s="12">
        <v>1150</v>
      </c>
      <c r="G33" s="10">
        <v>0.8</v>
      </c>
      <c r="H33" s="11">
        <f>SUM(H34)</f>
        <v>171</v>
      </c>
      <c r="I33" s="11">
        <f>SUM(I34)</f>
        <v>137</v>
      </c>
      <c r="J33" s="11">
        <f>SUM(J34)</f>
        <v>34</v>
      </c>
      <c r="K33" s="11"/>
      <c r="L33">
        <v>1</v>
      </c>
    </row>
    <row r="34" spans="1:12">
      <c r="A34" s="9" t="s">
        <v>104</v>
      </c>
      <c r="B34" s="17">
        <v>606009</v>
      </c>
      <c r="C34" s="15">
        <f>VLOOKUP(A34,[1]工作表!$A$1:$G$169,6,0)</f>
        <v>26</v>
      </c>
      <c r="D34" s="15">
        <f>VLOOKUP(A34,[1]工作表!$A$1:$G$169,7,0)</f>
        <v>1109</v>
      </c>
      <c r="E34" s="15">
        <f t="shared" si="0"/>
        <v>1491</v>
      </c>
      <c r="F34" s="14">
        <v>1150</v>
      </c>
      <c r="G34" s="9">
        <v>0.8</v>
      </c>
      <c r="H34" s="15">
        <f>ROUND(F34*E34/10000,0)</f>
        <v>171</v>
      </c>
      <c r="I34" s="15">
        <f>ROUND(F34*E34*G34/10000,0)</f>
        <v>137</v>
      </c>
      <c r="J34" s="15">
        <f>H34-I34</f>
        <v>34</v>
      </c>
      <c r="K34" s="15"/>
    </row>
    <row r="35" spans="1:12">
      <c r="A35" s="16" t="s">
        <v>105</v>
      </c>
      <c r="B35" s="18"/>
      <c r="C35" s="11">
        <f>SUM(C36)</f>
        <v>51</v>
      </c>
      <c r="D35" s="11">
        <f>SUM(D36)</f>
        <v>1719</v>
      </c>
      <c r="E35" s="11">
        <f>SUM(E36)</f>
        <v>3381</v>
      </c>
      <c r="F35" s="12">
        <v>1150</v>
      </c>
      <c r="G35" s="10">
        <v>1</v>
      </c>
      <c r="H35" s="11">
        <f>SUM(H36)</f>
        <v>389</v>
      </c>
      <c r="I35" s="11">
        <f>SUM(I36)</f>
        <v>389</v>
      </c>
      <c r="J35" s="11">
        <f>SUM(J36)</f>
        <v>0</v>
      </c>
      <c r="K35" s="11"/>
      <c r="L35">
        <v>1</v>
      </c>
    </row>
    <row r="36" spans="1:12">
      <c r="A36" s="9" t="s">
        <v>105</v>
      </c>
      <c r="B36" s="17">
        <v>606011</v>
      </c>
      <c r="C36" s="15">
        <f>VLOOKUP(A36,[1]工作表!$A$1:$G$169,6,0)</f>
        <v>51</v>
      </c>
      <c r="D36" s="15">
        <f>VLOOKUP(A36,[1]工作表!$A$1:$G$169,7,0)</f>
        <v>1719</v>
      </c>
      <c r="E36" s="15">
        <f t="shared" si="0"/>
        <v>3381</v>
      </c>
      <c r="F36" s="14">
        <v>1150</v>
      </c>
      <c r="G36" s="9">
        <v>1</v>
      </c>
      <c r="H36" s="15">
        <f>ROUND(F36*E36/10000,0)</f>
        <v>389</v>
      </c>
      <c r="I36" s="15">
        <f>ROUND(F36*E36*G36/10000,0)</f>
        <v>389</v>
      </c>
      <c r="J36" s="15">
        <f>H36-I36</f>
        <v>0</v>
      </c>
      <c r="K36" s="15"/>
    </row>
    <row r="37" spans="1:12">
      <c r="A37" s="16" t="s">
        <v>106</v>
      </c>
      <c r="B37" s="16"/>
      <c r="C37" s="11">
        <f>SUM(C38:C40)</f>
        <v>238</v>
      </c>
      <c r="D37" s="11">
        <f>SUM(D38:D40)</f>
        <v>7384</v>
      </c>
      <c r="E37" s="11">
        <f>SUM(E38:E40)</f>
        <v>16416</v>
      </c>
      <c r="F37" s="12">
        <v>1150</v>
      </c>
      <c r="G37" s="10" t="s">
        <v>49</v>
      </c>
      <c r="H37" s="11">
        <f>SUM(H38:H40)</f>
        <v>1888</v>
      </c>
      <c r="I37" s="11">
        <f>SUM(I38:I40)</f>
        <v>1888</v>
      </c>
      <c r="J37" s="11">
        <f>SUM(J38:J40)</f>
        <v>0</v>
      </c>
      <c r="K37" s="11"/>
      <c r="L37">
        <v>1</v>
      </c>
    </row>
    <row r="38" spans="1:12">
      <c r="A38" s="9" t="s">
        <v>108</v>
      </c>
      <c r="B38" s="17">
        <v>607002</v>
      </c>
      <c r="C38" s="15">
        <f>VLOOKUP(A38,[1]工作表!$A$1:$G$169,6,0)</f>
        <v>1</v>
      </c>
      <c r="D38" s="15">
        <f>VLOOKUP(A38,[1]工作表!$A$1:$G$169,7,0)</f>
        <v>91</v>
      </c>
      <c r="E38" s="15">
        <f t="shared" si="0"/>
        <v>9</v>
      </c>
      <c r="F38" s="14">
        <v>1150</v>
      </c>
      <c r="G38" s="9">
        <v>0.6</v>
      </c>
      <c r="H38" s="15">
        <f>ROUND(F38*E38/10000,0)</f>
        <v>1</v>
      </c>
      <c r="I38" s="15">
        <f>ROUND(F38*E38*G38/10000,0)</f>
        <v>1</v>
      </c>
      <c r="J38" s="15">
        <f>H38-I38</f>
        <v>0</v>
      </c>
      <c r="K38" s="15"/>
    </row>
    <row r="39" spans="1:12">
      <c r="A39" s="9" t="s">
        <v>109</v>
      </c>
      <c r="B39" s="17">
        <v>607003</v>
      </c>
      <c r="C39" s="15">
        <f>VLOOKUP(A39,[1]工作表!$A$1:$G$169,6,0)</f>
        <v>55</v>
      </c>
      <c r="D39" s="15">
        <f>VLOOKUP(A39,[1]工作表!$A$1:$G$169,7,0)</f>
        <v>1994</v>
      </c>
      <c r="E39" s="15">
        <f t="shared" si="0"/>
        <v>3506</v>
      </c>
      <c r="F39" s="14">
        <v>1150</v>
      </c>
      <c r="G39" s="9">
        <v>1</v>
      </c>
      <c r="H39" s="15">
        <f>ROUND(F39*E39/10000,0)</f>
        <v>403</v>
      </c>
      <c r="I39" s="15">
        <f>ROUND(F39*E39*G39/10000,0)</f>
        <v>403</v>
      </c>
      <c r="J39" s="15">
        <f>H39-I39</f>
        <v>0</v>
      </c>
      <c r="K39" s="15"/>
    </row>
    <row r="40" spans="1:12">
      <c r="A40" s="9" t="s">
        <v>110</v>
      </c>
      <c r="B40" s="17">
        <v>607004</v>
      </c>
      <c r="C40" s="15">
        <f>VLOOKUP(A40,[1]工作表!$A$1:$G$169,6,0)</f>
        <v>182</v>
      </c>
      <c r="D40" s="15">
        <f>VLOOKUP(A40,[1]工作表!$A$1:$G$169,7,0)</f>
        <v>5299</v>
      </c>
      <c r="E40" s="15">
        <f t="shared" si="0"/>
        <v>12901</v>
      </c>
      <c r="F40" s="14">
        <v>1150</v>
      </c>
      <c r="G40" s="9">
        <v>1</v>
      </c>
      <c r="H40" s="15">
        <f>ROUND(F40*E40/10000,0)</f>
        <v>1484</v>
      </c>
      <c r="I40" s="15">
        <f>ROUND(F40*E40*G40/10000,0)</f>
        <v>1484</v>
      </c>
      <c r="J40" s="15">
        <f>H40-I40</f>
        <v>0</v>
      </c>
      <c r="K40" s="15"/>
    </row>
    <row r="41" spans="1:12">
      <c r="A41" s="16" t="s">
        <v>111</v>
      </c>
      <c r="B41" s="16"/>
      <c r="C41" s="11">
        <f>SUM(C42)</f>
        <v>290</v>
      </c>
      <c r="D41" s="11">
        <f>SUM(D42)</f>
        <v>6943</v>
      </c>
      <c r="E41" s="11">
        <f>SUM(E42)</f>
        <v>22057</v>
      </c>
      <c r="F41" s="12">
        <v>1150</v>
      </c>
      <c r="G41" s="10">
        <v>1</v>
      </c>
      <c r="H41" s="11">
        <f>SUM(H42)</f>
        <v>2537</v>
      </c>
      <c r="I41" s="11">
        <f>SUM(I42)</f>
        <v>2537</v>
      </c>
      <c r="J41" s="11">
        <f>SUM(J42)</f>
        <v>0</v>
      </c>
      <c r="K41" s="11"/>
      <c r="L41">
        <v>1</v>
      </c>
    </row>
    <row r="42" spans="1:12">
      <c r="A42" s="9" t="s">
        <v>111</v>
      </c>
      <c r="B42" s="17">
        <v>607005</v>
      </c>
      <c r="C42" s="15">
        <f>VLOOKUP(A42,[1]工作表!$A$1:$G$169,6,0)</f>
        <v>290</v>
      </c>
      <c r="D42" s="15">
        <f>VLOOKUP(A42,[1]工作表!$A$1:$G$169,7,0)</f>
        <v>6943</v>
      </c>
      <c r="E42" s="15">
        <f t="shared" si="0"/>
        <v>22057</v>
      </c>
      <c r="F42" s="14">
        <v>1150</v>
      </c>
      <c r="G42" s="9">
        <v>1</v>
      </c>
      <c r="H42" s="15">
        <f>ROUND(F42*E42/10000,0)</f>
        <v>2537</v>
      </c>
      <c r="I42" s="15">
        <f>ROUND(F42*E42*G42/10000,0)</f>
        <v>2537</v>
      </c>
      <c r="J42" s="15">
        <f>H42-I42</f>
        <v>0</v>
      </c>
      <c r="K42" s="15"/>
    </row>
    <row r="43" spans="1:12">
      <c r="A43" s="16" t="s">
        <v>112</v>
      </c>
      <c r="B43" s="16"/>
      <c r="C43" s="11">
        <f>SUM(C44)</f>
        <v>204</v>
      </c>
      <c r="D43" s="11">
        <f>SUM(D44)</f>
        <v>9705</v>
      </c>
      <c r="E43" s="11">
        <f>SUM(E44)</f>
        <v>10695</v>
      </c>
      <c r="F43" s="12">
        <v>1150</v>
      </c>
      <c r="G43" s="10">
        <v>1</v>
      </c>
      <c r="H43" s="11">
        <f>SUM(H44)</f>
        <v>1230</v>
      </c>
      <c r="I43" s="11">
        <f>SUM(I44)</f>
        <v>1230</v>
      </c>
      <c r="J43" s="11">
        <f>SUM(J44)</f>
        <v>0</v>
      </c>
      <c r="K43" s="11"/>
      <c r="L43">
        <v>1</v>
      </c>
    </row>
    <row r="44" spans="1:12">
      <c r="A44" s="9" t="s">
        <v>112</v>
      </c>
      <c r="B44" s="17">
        <v>607006</v>
      </c>
      <c r="C44" s="15">
        <f>VLOOKUP(A44,[1]工作表!$A$1:$G$169,6,0)</f>
        <v>204</v>
      </c>
      <c r="D44" s="15">
        <f>VLOOKUP(A44,[1]工作表!$A$1:$G$169,7,0)</f>
        <v>9705</v>
      </c>
      <c r="E44" s="15">
        <f t="shared" si="0"/>
        <v>10695</v>
      </c>
      <c r="F44" s="14">
        <v>1150</v>
      </c>
      <c r="G44" s="9">
        <v>1</v>
      </c>
      <c r="H44" s="15">
        <f>ROUND(F44*E44/10000,0)</f>
        <v>1230</v>
      </c>
      <c r="I44" s="15">
        <f>ROUND(F44*E44*G44/10000,0)</f>
        <v>1230</v>
      </c>
      <c r="J44" s="15">
        <f>H44-I44</f>
        <v>0</v>
      </c>
      <c r="K44" s="15"/>
    </row>
    <row r="45" spans="1:12">
      <c r="A45" s="16" t="s">
        <v>113</v>
      </c>
      <c r="B45" s="18"/>
      <c r="C45" s="11">
        <f>SUM(C46)</f>
        <v>38</v>
      </c>
      <c r="D45" s="11">
        <f>SUM(D46)</f>
        <v>1734</v>
      </c>
      <c r="E45" s="11">
        <f>SUM(E46)</f>
        <v>2066</v>
      </c>
      <c r="F45" s="12">
        <v>1150</v>
      </c>
      <c r="G45" s="10">
        <v>1</v>
      </c>
      <c r="H45" s="11">
        <f>SUM(H46)</f>
        <v>238</v>
      </c>
      <c r="I45" s="11">
        <f>SUM(I46)</f>
        <v>238</v>
      </c>
      <c r="J45" s="11">
        <f>SUM(J46)</f>
        <v>0</v>
      </c>
      <c r="K45" s="11"/>
      <c r="L45">
        <v>1</v>
      </c>
    </row>
    <row r="46" spans="1:12">
      <c r="A46" s="9" t="s">
        <v>113</v>
      </c>
      <c r="B46" s="17">
        <v>607007</v>
      </c>
      <c r="C46" s="15">
        <f>VLOOKUP(A46,[1]工作表!$A$1:$G$169,6,0)</f>
        <v>38</v>
      </c>
      <c r="D46" s="15">
        <f>VLOOKUP(A46,[1]工作表!$A$1:$G$169,7,0)</f>
        <v>1734</v>
      </c>
      <c r="E46" s="15">
        <f t="shared" si="0"/>
        <v>2066</v>
      </c>
      <c r="F46" s="14">
        <v>1150</v>
      </c>
      <c r="G46" s="9">
        <v>1</v>
      </c>
      <c r="H46" s="15">
        <f>ROUND(F46*E46/10000,0)</f>
        <v>238</v>
      </c>
      <c r="I46" s="15">
        <f>ROUND(F46*E46*G46/10000,0)</f>
        <v>238</v>
      </c>
      <c r="J46" s="15">
        <f>H46-I46</f>
        <v>0</v>
      </c>
      <c r="K46" s="15"/>
    </row>
    <row r="47" spans="1:12">
      <c r="A47" s="16" t="s">
        <v>114</v>
      </c>
      <c r="B47" s="16"/>
      <c r="C47" s="11">
        <f>SUM(C48:C51)</f>
        <v>42</v>
      </c>
      <c r="D47" s="11">
        <f>SUM(D48:D51)</f>
        <v>1440</v>
      </c>
      <c r="E47" s="11">
        <f>SUM(E48:E51)</f>
        <v>2760</v>
      </c>
      <c r="F47" s="12">
        <v>1150</v>
      </c>
      <c r="G47" s="10" t="s">
        <v>49</v>
      </c>
      <c r="H47" s="11">
        <f>SUM(H48:H51)</f>
        <v>318</v>
      </c>
      <c r="I47" s="11">
        <f>SUM(I48:I51)</f>
        <v>318</v>
      </c>
      <c r="J47" s="11">
        <f>SUM(J48:J51)</f>
        <v>0</v>
      </c>
      <c r="K47" s="11"/>
      <c r="L47">
        <v>1</v>
      </c>
    </row>
    <row r="48" spans="1:12">
      <c r="A48" s="9" t="s">
        <v>116</v>
      </c>
      <c r="B48" s="17">
        <v>608002</v>
      </c>
      <c r="C48" s="15">
        <f>VLOOKUP(A48,[1]工作表!$A$1:$G$169,6,0)</f>
        <v>3</v>
      </c>
      <c r="D48" s="15">
        <f>VLOOKUP(A48,[1]工作表!$A$1:$G$169,7,0)</f>
        <v>65</v>
      </c>
      <c r="E48" s="15">
        <f t="shared" si="0"/>
        <v>235</v>
      </c>
      <c r="F48" s="14">
        <v>1150</v>
      </c>
      <c r="G48" s="9">
        <v>1</v>
      </c>
      <c r="H48" s="15">
        <f>ROUND(F48*E48/10000,0)</f>
        <v>27</v>
      </c>
      <c r="I48" s="15">
        <f>ROUND(F48*E48*G48/10000,0)</f>
        <v>27</v>
      </c>
      <c r="J48" s="15">
        <f>H48-I48</f>
        <v>0</v>
      </c>
      <c r="K48" s="15"/>
    </row>
    <row r="49" spans="1:12">
      <c r="A49" s="19" t="s">
        <v>117</v>
      </c>
      <c r="B49" s="17">
        <v>608004</v>
      </c>
      <c r="C49" s="15">
        <f>VLOOKUP(A49,[1]工作表!$A$1:$G$169,6,0)</f>
        <v>21</v>
      </c>
      <c r="D49" s="15">
        <f>VLOOKUP(A49,[1]工作表!$A$1:$G$169,7,0)</f>
        <v>682</v>
      </c>
      <c r="E49" s="15">
        <f t="shared" si="0"/>
        <v>1418</v>
      </c>
      <c r="F49" s="14">
        <v>1150</v>
      </c>
      <c r="G49" s="9">
        <v>1</v>
      </c>
      <c r="H49" s="15">
        <f>ROUND(F49*E49/10000,0)</f>
        <v>163</v>
      </c>
      <c r="I49" s="15">
        <f>ROUND(F49*E49*G49/10000,0)</f>
        <v>163</v>
      </c>
      <c r="J49" s="15">
        <f>H49-I49</f>
        <v>0</v>
      </c>
      <c r="K49" s="15"/>
    </row>
    <row r="50" spans="1:12">
      <c r="A50" s="9" t="s">
        <v>118</v>
      </c>
      <c r="B50" s="17">
        <v>608005</v>
      </c>
      <c r="C50" s="15">
        <f>VLOOKUP(A50,[1]工作表!$A$1:$G$169,6,0)</f>
        <v>9</v>
      </c>
      <c r="D50" s="15">
        <f>VLOOKUP(A50,[1]工作表!$A$1:$G$169,7,0)</f>
        <v>278</v>
      </c>
      <c r="E50" s="15">
        <f t="shared" si="0"/>
        <v>622</v>
      </c>
      <c r="F50" s="14">
        <v>1150</v>
      </c>
      <c r="G50" s="9">
        <v>1</v>
      </c>
      <c r="H50" s="15">
        <f>ROUND(F50*E50/10000,0)</f>
        <v>72</v>
      </c>
      <c r="I50" s="15">
        <f>ROUND(F50*E50*G50/10000,0)</f>
        <v>72</v>
      </c>
      <c r="J50" s="15">
        <f>H50-I50</f>
        <v>0</v>
      </c>
      <c r="K50" s="15"/>
    </row>
    <row r="51" spans="1:12">
      <c r="A51" s="9" t="s">
        <v>119</v>
      </c>
      <c r="B51" s="17">
        <v>608006</v>
      </c>
      <c r="C51" s="15">
        <f>VLOOKUP(A51,[1]工作表!$A$1:$G$169,6,0)</f>
        <v>9</v>
      </c>
      <c r="D51" s="15">
        <f>VLOOKUP(A51,[1]工作表!$A$1:$G$169,7,0)</f>
        <v>415</v>
      </c>
      <c r="E51" s="15">
        <f t="shared" si="0"/>
        <v>485</v>
      </c>
      <c r="F51" s="14">
        <v>1150</v>
      </c>
      <c r="G51" s="9">
        <v>1</v>
      </c>
      <c r="H51" s="15">
        <f>ROUND(F51*E51/10000,0)</f>
        <v>56</v>
      </c>
      <c r="I51" s="15">
        <f>ROUND(F51*E51*G51/10000,0)</f>
        <v>56</v>
      </c>
      <c r="J51" s="15">
        <f>H51-I51</f>
        <v>0</v>
      </c>
      <c r="K51" s="15"/>
    </row>
    <row r="52" spans="1:12">
      <c r="A52" s="16" t="s">
        <v>120</v>
      </c>
      <c r="B52" s="18"/>
      <c r="C52" s="11">
        <f>SUM(C53)</f>
        <v>53</v>
      </c>
      <c r="D52" s="11">
        <f>SUM(D53)</f>
        <v>1628</v>
      </c>
      <c r="E52" s="11">
        <f>SUM(E53)</f>
        <v>3672</v>
      </c>
      <c r="F52" s="12">
        <v>1150</v>
      </c>
      <c r="G52" s="10">
        <v>1</v>
      </c>
      <c r="H52" s="11">
        <f>SUM(H53)</f>
        <v>422</v>
      </c>
      <c r="I52" s="11">
        <f>SUM(I53)</f>
        <v>422</v>
      </c>
      <c r="J52" s="11">
        <f>SUM(J53)</f>
        <v>0</v>
      </c>
      <c r="K52" s="11"/>
      <c r="L52">
        <v>1</v>
      </c>
    </row>
    <row r="53" spans="1:12">
      <c r="A53" s="9" t="s">
        <v>120</v>
      </c>
      <c r="B53" s="17">
        <v>608007</v>
      </c>
      <c r="C53" s="15">
        <f>VLOOKUP(A53,[1]工作表!$A$1:$G$169,6,0)</f>
        <v>53</v>
      </c>
      <c r="D53" s="15">
        <f>VLOOKUP(A53,[1]工作表!$A$1:$G$169,7,0)</f>
        <v>1628</v>
      </c>
      <c r="E53" s="15">
        <f t="shared" si="0"/>
        <v>3672</v>
      </c>
      <c r="F53" s="14">
        <v>1150</v>
      </c>
      <c r="G53" s="9">
        <v>1</v>
      </c>
      <c r="H53" s="15">
        <f>ROUND(F53*E53/10000,0)</f>
        <v>422</v>
      </c>
      <c r="I53" s="15">
        <f>ROUND(F53*E53*G53/10000,0)</f>
        <v>422</v>
      </c>
      <c r="J53" s="15">
        <f>H53-I53</f>
        <v>0</v>
      </c>
      <c r="K53" s="15"/>
    </row>
    <row r="54" spans="1:12">
      <c r="A54" s="16" t="s">
        <v>121</v>
      </c>
      <c r="B54" s="16"/>
      <c r="C54" s="11">
        <f>SUM(C55)</f>
        <v>93</v>
      </c>
      <c r="D54" s="11">
        <f>SUM(D55)</f>
        <v>3242</v>
      </c>
      <c r="E54" s="11">
        <f>SUM(E55)</f>
        <v>6058</v>
      </c>
      <c r="F54" s="12">
        <v>1150</v>
      </c>
      <c r="G54" s="10">
        <v>1</v>
      </c>
      <c r="H54" s="11">
        <f>SUM(H55)</f>
        <v>697</v>
      </c>
      <c r="I54" s="11">
        <f>SUM(I55)</f>
        <v>697</v>
      </c>
      <c r="J54" s="11">
        <f>SUM(J55)</f>
        <v>0</v>
      </c>
      <c r="K54" s="11"/>
      <c r="L54">
        <v>1</v>
      </c>
    </row>
    <row r="55" spans="1:12">
      <c r="A55" s="9" t="s">
        <v>121</v>
      </c>
      <c r="B55" s="17">
        <v>608003</v>
      </c>
      <c r="C55" s="15">
        <f>VLOOKUP(A55,[1]工作表!$A$1:$G$169,6,0)</f>
        <v>93</v>
      </c>
      <c r="D55" s="15">
        <f>VLOOKUP(A55,[1]工作表!$A$1:$G$169,7,0)</f>
        <v>3242</v>
      </c>
      <c r="E55" s="15">
        <f t="shared" si="0"/>
        <v>6058</v>
      </c>
      <c r="F55" s="14">
        <v>1150</v>
      </c>
      <c r="G55" s="9">
        <v>1</v>
      </c>
      <c r="H55" s="15">
        <f>ROUND(F55*E55/10000,0)</f>
        <v>697</v>
      </c>
      <c r="I55" s="15">
        <f>ROUND(F55*E55*G55/10000,0)</f>
        <v>697</v>
      </c>
      <c r="J55" s="15">
        <f>H55-I55</f>
        <v>0</v>
      </c>
      <c r="K55" s="15"/>
    </row>
    <row r="56" spans="1:12">
      <c r="A56" s="16" t="s">
        <v>122</v>
      </c>
      <c r="B56" s="16"/>
      <c r="C56" s="11">
        <f>SUM(C57)</f>
        <v>98</v>
      </c>
      <c r="D56" s="11">
        <f>SUM(D57)</f>
        <v>3491</v>
      </c>
      <c r="E56" s="11">
        <f>SUM(E57)</f>
        <v>6309</v>
      </c>
      <c r="F56" s="12">
        <v>1150</v>
      </c>
      <c r="G56" s="10">
        <v>1</v>
      </c>
      <c r="H56" s="11">
        <f>SUM(H57)</f>
        <v>726</v>
      </c>
      <c r="I56" s="11">
        <f>SUM(I57)</f>
        <v>726</v>
      </c>
      <c r="J56" s="11">
        <f>SUM(J57)</f>
        <v>0</v>
      </c>
      <c r="K56" s="11"/>
      <c r="L56">
        <v>1</v>
      </c>
    </row>
    <row r="57" spans="1:12">
      <c r="A57" s="9" t="s">
        <v>122</v>
      </c>
      <c r="B57" s="17">
        <v>608008</v>
      </c>
      <c r="C57" s="15">
        <f>VLOOKUP(A57,[1]工作表!$A$1:$G$169,6,0)</f>
        <v>98</v>
      </c>
      <c r="D57" s="15">
        <f>VLOOKUP(A57,[1]工作表!$A$1:$G$169,7,0)</f>
        <v>3491</v>
      </c>
      <c r="E57" s="15">
        <f t="shared" si="0"/>
        <v>6309</v>
      </c>
      <c r="F57" s="14">
        <v>1150</v>
      </c>
      <c r="G57" s="9">
        <v>1</v>
      </c>
      <c r="H57" s="15">
        <f>ROUND(F57*E57/10000,0)</f>
        <v>726</v>
      </c>
      <c r="I57" s="15">
        <f>ROUND(F57*E57*G57/10000,0)</f>
        <v>726</v>
      </c>
      <c r="J57" s="15">
        <f>H57-I57</f>
        <v>0</v>
      </c>
      <c r="K57" s="15"/>
    </row>
    <row r="58" spans="1:12">
      <c r="A58" s="16" t="s">
        <v>123</v>
      </c>
      <c r="B58" s="16"/>
      <c r="C58" s="11">
        <f>SUM(C59)</f>
        <v>208</v>
      </c>
      <c r="D58" s="11">
        <f>SUM(D59)</f>
        <v>8418</v>
      </c>
      <c r="E58" s="11">
        <f>SUM(E59)</f>
        <v>12382</v>
      </c>
      <c r="F58" s="12">
        <v>1150</v>
      </c>
      <c r="G58" s="10">
        <v>1</v>
      </c>
      <c r="H58" s="11">
        <f>SUM(H59)</f>
        <v>1424</v>
      </c>
      <c r="I58" s="11">
        <f>SUM(I59)</f>
        <v>1424</v>
      </c>
      <c r="J58" s="11">
        <f>SUM(J59)</f>
        <v>0</v>
      </c>
      <c r="K58" s="11"/>
      <c r="L58">
        <v>1</v>
      </c>
    </row>
    <row r="59" spans="1:12">
      <c r="A59" s="9" t="s">
        <v>123</v>
      </c>
      <c r="B59" s="17">
        <v>608009</v>
      </c>
      <c r="C59" s="15">
        <f>VLOOKUP(A59,[1]工作表!$A$1:$G$169,6,0)</f>
        <v>208</v>
      </c>
      <c r="D59" s="15">
        <f>VLOOKUP(A59,[1]工作表!$A$1:$G$169,7,0)</f>
        <v>8418</v>
      </c>
      <c r="E59" s="15">
        <f t="shared" si="0"/>
        <v>12382</v>
      </c>
      <c r="F59" s="14">
        <v>1150</v>
      </c>
      <c r="G59" s="9">
        <v>1</v>
      </c>
      <c r="H59" s="15">
        <f>ROUND(F59*E59/10000,0)</f>
        <v>1424</v>
      </c>
      <c r="I59" s="15">
        <f>ROUND(F59*E59*G59/10000,0)</f>
        <v>1424</v>
      </c>
      <c r="J59" s="15">
        <f>H59-I59</f>
        <v>0</v>
      </c>
      <c r="K59" s="15"/>
    </row>
    <row r="60" spans="1:12">
      <c r="A60" s="16" t="s">
        <v>124</v>
      </c>
      <c r="B60" s="16"/>
      <c r="C60" s="11">
        <f>SUM(C61:C64)</f>
        <v>235</v>
      </c>
      <c r="D60" s="11">
        <f>SUM(D61:D64)</f>
        <v>9132</v>
      </c>
      <c r="E60" s="11">
        <f>SUM(E61:E64)</f>
        <v>14368</v>
      </c>
      <c r="F60" s="12">
        <v>1150</v>
      </c>
      <c r="G60" s="10" t="s">
        <v>49</v>
      </c>
      <c r="H60" s="11">
        <f>SUM(H61:H64)</f>
        <v>1652</v>
      </c>
      <c r="I60" s="11">
        <f>SUM(I61:I64)</f>
        <v>1369</v>
      </c>
      <c r="J60" s="11">
        <f>SUM(J61:J64)</f>
        <v>283</v>
      </c>
      <c r="K60" s="11"/>
      <c r="L60">
        <v>1</v>
      </c>
    </row>
    <row r="61" spans="1:12">
      <c r="A61" s="9" t="s">
        <v>126</v>
      </c>
      <c r="B61" s="17">
        <v>609002</v>
      </c>
      <c r="C61" s="15">
        <v>54</v>
      </c>
      <c r="D61" s="15">
        <v>1848</v>
      </c>
      <c r="E61" s="15">
        <f t="shared" si="0"/>
        <v>3552</v>
      </c>
      <c r="F61" s="14">
        <v>1150</v>
      </c>
      <c r="G61" s="9">
        <v>0.6</v>
      </c>
      <c r="H61" s="15">
        <f>ROUND(F61*E61/10000,0)</f>
        <v>408</v>
      </c>
      <c r="I61" s="15">
        <f>ROUND(F61*E61*G61/10000,0)</f>
        <v>245</v>
      </c>
      <c r="J61" s="15">
        <f>H61-I61</f>
        <v>163</v>
      </c>
      <c r="K61" s="15" t="s">
        <v>127</v>
      </c>
    </row>
    <row r="62" spans="1:12">
      <c r="A62" s="9" t="s">
        <v>128</v>
      </c>
      <c r="B62" s="17">
        <v>609003</v>
      </c>
      <c r="C62" s="15">
        <v>18</v>
      </c>
      <c r="D62" s="15">
        <v>767</v>
      </c>
      <c r="E62" s="15">
        <f t="shared" si="0"/>
        <v>1033</v>
      </c>
      <c r="F62" s="14">
        <v>1150</v>
      </c>
      <c r="G62" s="9">
        <v>0.8</v>
      </c>
      <c r="H62" s="15">
        <f>ROUND(F62*E62/10000,0)</f>
        <v>119</v>
      </c>
      <c r="I62" s="15">
        <f>ROUND(F62*E62*G62/10000,0)</f>
        <v>95</v>
      </c>
      <c r="J62" s="15">
        <f>H62-I62</f>
        <v>24</v>
      </c>
      <c r="K62" s="15" t="s">
        <v>129</v>
      </c>
    </row>
    <row r="63" spans="1:12">
      <c r="A63" s="9" t="s">
        <v>130</v>
      </c>
      <c r="B63" s="17">
        <v>609004</v>
      </c>
      <c r="C63" s="15">
        <f>VLOOKUP(A63,[1]工作表!$A$1:$G$169,6,0)</f>
        <v>99</v>
      </c>
      <c r="D63" s="15">
        <f>VLOOKUP(A63,[1]工作表!$A$1:$G$169,7,0)</f>
        <v>4279</v>
      </c>
      <c r="E63" s="15">
        <f t="shared" si="0"/>
        <v>5621</v>
      </c>
      <c r="F63" s="14">
        <v>1150</v>
      </c>
      <c r="G63" s="9">
        <v>1</v>
      </c>
      <c r="H63" s="15">
        <f>ROUND(F63*E63/10000,0)</f>
        <v>646</v>
      </c>
      <c r="I63" s="15">
        <f>ROUND(F63*E63*G63/10000,0)</f>
        <v>646</v>
      </c>
      <c r="J63" s="15">
        <f>H63-I63</f>
        <v>0</v>
      </c>
      <c r="K63" s="15" t="s">
        <v>232</v>
      </c>
    </row>
    <row r="64" spans="1:12">
      <c r="A64" s="9" t="s">
        <v>131</v>
      </c>
      <c r="B64" s="17">
        <v>609006</v>
      </c>
      <c r="C64" s="15">
        <f>VLOOKUP(A64,[1]工作表!$A$1:$G$169,6,0)</f>
        <v>64</v>
      </c>
      <c r="D64" s="15">
        <f>VLOOKUP(A64,[1]工作表!$A$1:$G$169,7,0)</f>
        <v>2238</v>
      </c>
      <c r="E64" s="15">
        <f t="shared" si="0"/>
        <v>4162</v>
      </c>
      <c r="F64" s="14">
        <v>1150</v>
      </c>
      <c r="G64" s="9">
        <v>0.8</v>
      </c>
      <c r="H64" s="15">
        <f>ROUND(F64*E64/10000,0)</f>
        <v>479</v>
      </c>
      <c r="I64" s="15">
        <f>ROUND(F64*E64*G64/10000,0)</f>
        <v>383</v>
      </c>
      <c r="J64" s="15">
        <f>H64-I64</f>
        <v>96</v>
      </c>
      <c r="K64" s="15"/>
    </row>
    <row r="65" spans="1:12">
      <c r="A65" s="16" t="s">
        <v>132</v>
      </c>
      <c r="B65" s="16"/>
      <c r="C65" s="11">
        <f>SUM(C66)</f>
        <v>43</v>
      </c>
      <c r="D65" s="11">
        <f>SUM(D66)</f>
        <v>2131</v>
      </c>
      <c r="E65" s="11">
        <f>SUM(E66)</f>
        <v>2169</v>
      </c>
      <c r="F65" s="12">
        <v>1150</v>
      </c>
      <c r="G65" s="10">
        <v>0.8</v>
      </c>
      <c r="H65" s="11">
        <f>SUM(H66)</f>
        <v>249</v>
      </c>
      <c r="I65" s="11">
        <f>SUM(I66)</f>
        <v>200</v>
      </c>
      <c r="J65" s="11">
        <f>SUM(J66)</f>
        <v>49</v>
      </c>
      <c r="K65" s="11"/>
      <c r="L65">
        <v>1</v>
      </c>
    </row>
    <row r="66" spans="1:12">
      <c r="A66" s="9" t="s">
        <v>132</v>
      </c>
      <c r="B66" s="17">
        <v>609005</v>
      </c>
      <c r="C66" s="15">
        <f>VLOOKUP(A66,[1]工作表!$A$1:$G$169,6,0)</f>
        <v>43</v>
      </c>
      <c r="D66" s="15">
        <f>VLOOKUP(A66,[1]工作表!$A$1:$G$169,7,0)</f>
        <v>2131</v>
      </c>
      <c r="E66" s="15">
        <f t="shared" si="0"/>
        <v>2169</v>
      </c>
      <c r="F66" s="14">
        <v>1150</v>
      </c>
      <c r="G66" s="9">
        <v>0.8</v>
      </c>
      <c r="H66" s="15">
        <f>ROUND(F66*E66/10000,0)</f>
        <v>249</v>
      </c>
      <c r="I66" s="15">
        <f>ROUND(F66*E66*G66/10000,0)</f>
        <v>200</v>
      </c>
      <c r="J66" s="15">
        <f>H66-I66</f>
        <v>49</v>
      </c>
      <c r="K66" s="15"/>
    </row>
    <row r="67" spans="1:12">
      <c r="A67" s="16" t="s">
        <v>133</v>
      </c>
      <c r="B67" s="16"/>
      <c r="C67" s="11">
        <f>SUM(C68:C68)</f>
        <v>27</v>
      </c>
      <c r="D67" s="11">
        <f>SUM(D68:D68)</f>
        <v>778</v>
      </c>
      <c r="E67" s="11">
        <f>SUM(E68:E68)</f>
        <v>1922</v>
      </c>
      <c r="F67" s="12">
        <v>1150</v>
      </c>
      <c r="G67" s="10" t="s">
        <v>49</v>
      </c>
      <c r="H67" s="11">
        <f>SUM(H68:H68)</f>
        <v>221</v>
      </c>
      <c r="I67" s="11">
        <f>SUM(I68:I68)</f>
        <v>221</v>
      </c>
      <c r="J67" s="11">
        <f>SUM(J68:J68)</f>
        <v>0</v>
      </c>
      <c r="K67" s="11"/>
      <c r="L67">
        <v>1</v>
      </c>
    </row>
    <row r="68" spans="1:12">
      <c r="A68" s="9" t="s">
        <v>489</v>
      </c>
      <c r="B68" s="17">
        <v>610002</v>
      </c>
      <c r="C68" s="15">
        <f>VLOOKUP(A68,[1]工作表!$A$1:$G$169,6,0)</f>
        <v>27</v>
      </c>
      <c r="D68" s="15">
        <f>VLOOKUP(A68,[1]工作表!$A$1:$G$169,7,0)</f>
        <v>778</v>
      </c>
      <c r="E68" s="15">
        <f t="shared" si="0"/>
        <v>1922</v>
      </c>
      <c r="F68" s="14">
        <v>1150</v>
      </c>
      <c r="G68" s="9">
        <v>1</v>
      </c>
      <c r="H68" s="15">
        <f>ROUND(F68*E68/10000,0)</f>
        <v>221</v>
      </c>
      <c r="I68" s="15">
        <f>ROUND(F68*E68*G68/10000,0)</f>
        <v>221</v>
      </c>
      <c r="J68" s="15">
        <f>H68-I68</f>
        <v>0</v>
      </c>
      <c r="K68" s="15" t="s">
        <v>233</v>
      </c>
    </row>
    <row r="69" spans="1:12">
      <c r="A69" s="16" t="s">
        <v>136</v>
      </c>
      <c r="B69" s="18"/>
      <c r="C69" s="11">
        <f>SUM(C70)</f>
        <v>78</v>
      </c>
      <c r="D69" s="11">
        <f>SUM(D70)</f>
        <v>3280</v>
      </c>
      <c r="E69" s="11">
        <f>SUM(E70)</f>
        <v>4520</v>
      </c>
      <c r="F69" s="12">
        <v>1150</v>
      </c>
      <c r="G69" s="10">
        <v>1</v>
      </c>
      <c r="H69" s="11">
        <f>SUM(H70)</f>
        <v>520</v>
      </c>
      <c r="I69" s="11">
        <f>SUM(I70)</f>
        <v>520</v>
      </c>
      <c r="J69" s="11">
        <f>SUM(J70)</f>
        <v>0</v>
      </c>
      <c r="K69" s="11"/>
      <c r="L69">
        <v>1</v>
      </c>
    </row>
    <row r="70" spans="1:12">
      <c r="A70" s="9" t="s">
        <v>136</v>
      </c>
      <c r="B70" s="17">
        <v>610004</v>
      </c>
      <c r="C70" s="15">
        <v>78</v>
      </c>
      <c r="D70" s="15">
        <v>3280</v>
      </c>
      <c r="E70" s="15">
        <f t="shared" si="0"/>
        <v>4520</v>
      </c>
      <c r="F70" s="14">
        <v>1150</v>
      </c>
      <c r="G70" s="9">
        <v>1</v>
      </c>
      <c r="H70" s="15">
        <f>ROUND(F70*E70/10000,0)</f>
        <v>520</v>
      </c>
      <c r="I70" s="15">
        <f>ROUND(F70*E70*G70/10000,0)</f>
        <v>520</v>
      </c>
      <c r="J70" s="15">
        <f>H70-I70</f>
        <v>0</v>
      </c>
      <c r="K70" s="15" t="s">
        <v>137</v>
      </c>
    </row>
    <row r="71" spans="1:12">
      <c r="A71" s="16" t="s">
        <v>138</v>
      </c>
      <c r="B71" s="18"/>
      <c r="C71" s="11">
        <f>SUM(C72)</f>
        <v>108</v>
      </c>
      <c r="D71" s="11">
        <f>SUM(D72)</f>
        <v>6032</v>
      </c>
      <c r="E71" s="11">
        <f>SUM(E72)</f>
        <v>4768</v>
      </c>
      <c r="F71" s="12">
        <v>1150</v>
      </c>
      <c r="G71" s="10">
        <v>1</v>
      </c>
      <c r="H71" s="11">
        <f>SUM(H72)</f>
        <v>548</v>
      </c>
      <c r="I71" s="11">
        <f>SUM(I72)</f>
        <v>548</v>
      </c>
      <c r="J71" s="11">
        <f>SUM(J72)</f>
        <v>0</v>
      </c>
      <c r="K71" s="11"/>
      <c r="L71">
        <v>1</v>
      </c>
    </row>
    <row r="72" spans="1:12">
      <c r="A72" s="9" t="s">
        <v>138</v>
      </c>
      <c r="B72" s="17">
        <v>610003</v>
      </c>
      <c r="C72" s="15">
        <v>108</v>
      </c>
      <c r="D72" s="15">
        <v>6032</v>
      </c>
      <c r="E72" s="15">
        <f t="shared" ref="E72:E123" si="7">C72*100-D72</f>
        <v>4768</v>
      </c>
      <c r="F72" s="14">
        <v>1150</v>
      </c>
      <c r="G72" s="9">
        <v>1</v>
      </c>
      <c r="H72" s="15">
        <f>ROUND(F72*E72/10000,0)</f>
        <v>548</v>
      </c>
      <c r="I72" s="15">
        <f>ROUND(F72*E72*G72/10000,0)</f>
        <v>548</v>
      </c>
      <c r="J72" s="15">
        <f>H72-I72</f>
        <v>0</v>
      </c>
      <c r="K72" s="15" t="s">
        <v>139</v>
      </c>
    </row>
    <row r="73" spans="1:12">
      <c r="A73" s="16" t="s">
        <v>140</v>
      </c>
      <c r="B73" s="16"/>
      <c r="C73" s="11">
        <f>SUM(C74)</f>
        <v>25</v>
      </c>
      <c r="D73" s="11">
        <f>SUM(D74)</f>
        <v>1650</v>
      </c>
      <c r="E73" s="11">
        <f>SUM(E74)</f>
        <v>850</v>
      </c>
      <c r="F73" s="12">
        <v>1150</v>
      </c>
      <c r="G73" s="10">
        <v>1</v>
      </c>
      <c r="H73" s="11">
        <f>SUM(H74)</f>
        <v>98</v>
      </c>
      <c r="I73" s="11">
        <f>SUM(I74)</f>
        <v>98</v>
      </c>
      <c r="J73" s="11">
        <f>SUM(J74)</f>
        <v>0</v>
      </c>
      <c r="K73" s="11"/>
      <c r="L73">
        <v>1</v>
      </c>
    </row>
    <row r="74" spans="1:12">
      <c r="A74" s="9" t="s">
        <v>140</v>
      </c>
      <c r="B74" s="17">
        <v>610005</v>
      </c>
      <c r="C74" s="15">
        <f>VLOOKUP(A74,[1]工作表!$A$1:$G$169,6,0)</f>
        <v>25</v>
      </c>
      <c r="D74" s="15">
        <f>VLOOKUP(A74,[1]工作表!$A$1:$G$169,7,0)</f>
        <v>1650</v>
      </c>
      <c r="E74" s="15">
        <f t="shared" si="7"/>
        <v>850</v>
      </c>
      <c r="F74" s="14">
        <v>1150</v>
      </c>
      <c r="G74" s="9">
        <v>1</v>
      </c>
      <c r="H74" s="15">
        <f>ROUND(F74*E74/10000,0)</f>
        <v>98</v>
      </c>
      <c r="I74" s="15">
        <f>ROUND(F74*E74*G74/10000,0)</f>
        <v>98</v>
      </c>
      <c r="J74" s="15">
        <f>H74-I74</f>
        <v>0</v>
      </c>
      <c r="K74" s="15"/>
    </row>
    <row r="75" spans="1:12">
      <c r="A75" s="16" t="s">
        <v>141</v>
      </c>
      <c r="B75" s="16"/>
      <c r="C75" s="11">
        <f>SUM(C76)</f>
        <v>1</v>
      </c>
      <c r="D75" s="11">
        <f>SUM(D76)</f>
        <v>66</v>
      </c>
      <c r="E75" s="11">
        <f>SUM(E76)</f>
        <v>34</v>
      </c>
      <c r="F75" s="12">
        <v>1150</v>
      </c>
      <c r="G75" s="10">
        <v>0.5</v>
      </c>
      <c r="H75" s="11">
        <f>SUM(H76)</f>
        <v>4</v>
      </c>
      <c r="I75" s="11">
        <f>SUM(I76)</f>
        <v>2</v>
      </c>
      <c r="J75" s="11">
        <f>SUM(J76)</f>
        <v>2</v>
      </c>
      <c r="K75" s="11"/>
      <c r="L75">
        <v>1</v>
      </c>
    </row>
    <row r="76" spans="1:12">
      <c r="A76" s="9" t="s">
        <v>141</v>
      </c>
      <c r="B76" s="22">
        <v>611001</v>
      </c>
      <c r="C76" s="15">
        <f>VLOOKUP(A76,[1]工作表!$A$1:$G$169,6,0)</f>
        <v>1</v>
      </c>
      <c r="D76" s="15">
        <f>VLOOKUP(A76,[1]工作表!$A$1:$G$169,7,0)</f>
        <v>66</v>
      </c>
      <c r="E76" s="15">
        <f t="shared" si="7"/>
        <v>34</v>
      </c>
      <c r="F76" s="14">
        <v>1150</v>
      </c>
      <c r="G76" s="9">
        <v>0.5</v>
      </c>
      <c r="H76" s="15">
        <f>ROUND(F76*E76/10000,0)</f>
        <v>4</v>
      </c>
      <c r="I76" s="15">
        <f>ROUND(F76*E76*G76/10000,0)</f>
        <v>2</v>
      </c>
      <c r="J76" s="15">
        <f>H76-I76</f>
        <v>2</v>
      </c>
      <c r="K76" s="15"/>
    </row>
    <row r="77" spans="1:12">
      <c r="A77" s="16" t="s">
        <v>143</v>
      </c>
      <c r="B77" s="16"/>
      <c r="C77" s="11">
        <f>SUM(C78:C81)</f>
        <v>26</v>
      </c>
      <c r="D77" s="11">
        <f>SUM(D78:D81)</f>
        <v>1669</v>
      </c>
      <c r="E77" s="11">
        <f>SUM(E78:E81)</f>
        <v>931</v>
      </c>
      <c r="F77" s="12">
        <v>1150</v>
      </c>
      <c r="G77" s="10" t="s">
        <v>49</v>
      </c>
      <c r="H77" s="11">
        <f>SUM(H78:H81)</f>
        <v>107</v>
      </c>
      <c r="I77" s="11">
        <f>SUM(I78:I81)</f>
        <v>66</v>
      </c>
      <c r="J77" s="11">
        <f>SUM(J78:J81)</f>
        <v>41</v>
      </c>
      <c r="K77" s="11"/>
      <c r="L77">
        <v>1</v>
      </c>
    </row>
    <row r="78" spans="1:12">
      <c r="A78" s="9" t="s">
        <v>145</v>
      </c>
      <c r="B78" s="17">
        <v>613002</v>
      </c>
      <c r="C78" s="15">
        <f>VLOOKUP(A78,[1]工作表!$A$1:$G$169,6,0)</f>
        <v>1</v>
      </c>
      <c r="D78" s="15">
        <f>VLOOKUP(A78,[1]工作表!$A$1:$G$169,7,0)</f>
        <v>6</v>
      </c>
      <c r="E78" s="15">
        <f t="shared" si="7"/>
        <v>94</v>
      </c>
      <c r="F78" s="14">
        <v>1150</v>
      </c>
      <c r="G78" s="9">
        <v>0.5</v>
      </c>
      <c r="H78" s="15">
        <f>ROUND(F78*E78/10000,0)</f>
        <v>11</v>
      </c>
      <c r="I78" s="15">
        <f>ROUND(F78*E78*G78/10000,0)</f>
        <v>5</v>
      </c>
      <c r="J78" s="15">
        <f>H78-I78</f>
        <v>6</v>
      </c>
      <c r="K78" s="15"/>
    </row>
    <row r="79" spans="1:12">
      <c r="A79" s="9" t="s">
        <v>148</v>
      </c>
      <c r="B79" s="17">
        <v>613005</v>
      </c>
      <c r="C79" s="15">
        <f>VLOOKUP(A79,[1]工作表!$A$1:$G$169,6,0)</f>
        <v>10</v>
      </c>
      <c r="D79" s="15">
        <f>VLOOKUP(A79,[1]工作表!$A$1:$G$169,7,0)</f>
        <v>733</v>
      </c>
      <c r="E79" s="15">
        <f t="shared" si="7"/>
        <v>267</v>
      </c>
      <c r="F79" s="14">
        <v>1150</v>
      </c>
      <c r="G79" s="9">
        <v>0.6</v>
      </c>
      <c r="H79" s="15">
        <f>ROUND(F79*E79/10000,0)</f>
        <v>31</v>
      </c>
      <c r="I79" s="15">
        <f>ROUND(F79*E79*G79/10000,0)</f>
        <v>18</v>
      </c>
      <c r="J79" s="15">
        <f>H79-I79</f>
        <v>13</v>
      </c>
      <c r="K79" s="15"/>
    </row>
    <row r="80" spans="1:12">
      <c r="A80" s="9" t="s">
        <v>149</v>
      </c>
      <c r="B80" s="17">
        <v>613006</v>
      </c>
      <c r="C80" s="15">
        <f>VLOOKUP(A80,[1]工作表!$A$1:$G$169,6,0)</f>
        <v>9</v>
      </c>
      <c r="D80" s="15">
        <f>VLOOKUP(A80,[1]工作表!$A$1:$G$169,7,0)</f>
        <v>490</v>
      </c>
      <c r="E80" s="15">
        <f t="shared" si="7"/>
        <v>410</v>
      </c>
      <c r="F80" s="14">
        <v>1150</v>
      </c>
      <c r="G80" s="9">
        <v>0.6</v>
      </c>
      <c r="H80" s="15">
        <f>ROUND(F80*E80/10000,0)</f>
        <v>47</v>
      </c>
      <c r="I80" s="15">
        <f>ROUND(F80*E80*G80/10000,0)</f>
        <v>28</v>
      </c>
      <c r="J80" s="15">
        <f>H80-I80</f>
        <v>19</v>
      </c>
      <c r="K80" s="15"/>
    </row>
    <row r="81" spans="1:12">
      <c r="A81" s="9" t="s">
        <v>151</v>
      </c>
      <c r="B81" s="17">
        <v>613008</v>
      </c>
      <c r="C81" s="15">
        <f>VLOOKUP(A81,[1]工作表!$A$1:$G$169,6,0)</f>
        <v>6</v>
      </c>
      <c r="D81" s="15">
        <f>VLOOKUP(A81,[1]工作表!$A$1:$G$169,7,0)</f>
        <v>440</v>
      </c>
      <c r="E81" s="15">
        <f t="shared" si="7"/>
        <v>160</v>
      </c>
      <c r="F81" s="14">
        <v>1150</v>
      </c>
      <c r="G81" s="9">
        <v>0.8</v>
      </c>
      <c r="H81" s="15">
        <f>ROUND(F81*E81/10000,0)</f>
        <v>18</v>
      </c>
      <c r="I81" s="15">
        <f>ROUND(F81*E81*G81/10000,0)</f>
        <v>15</v>
      </c>
      <c r="J81" s="15">
        <f>H81-I81</f>
        <v>3</v>
      </c>
      <c r="K81" s="15"/>
    </row>
    <row r="82" spans="1:12">
      <c r="A82" s="16" t="s">
        <v>152</v>
      </c>
      <c r="B82" s="16"/>
      <c r="C82" s="11">
        <f>SUM(C83:C86)</f>
        <v>243</v>
      </c>
      <c r="D82" s="11">
        <f>SUM(D83:D86)</f>
        <v>8215</v>
      </c>
      <c r="E82" s="11">
        <f>SUM(E83:E86)</f>
        <v>16085</v>
      </c>
      <c r="F82" s="12">
        <v>1150</v>
      </c>
      <c r="G82" s="10" t="s">
        <v>49</v>
      </c>
      <c r="H82" s="11">
        <f>SUM(H83:H86)</f>
        <v>1850</v>
      </c>
      <c r="I82" s="11">
        <f>SUM(I83:I86)</f>
        <v>1366</v>
      </c>
      <c r="J82" s="11">
        <f>SUM(J83:J86)</f>
        <v>484</v>
      </c>
      <c r="K82" s="11"/>
      <c r="L82">
        <v>1</v>
      </c>
    </row>
    <row r="83" spans="1:12">
      <c r="A83" s="19" t="s">
        <v>153</v>
      </c>
      <c r="B83" s="17">
        <v>614001</v>
      </c>
      <c r="C83" s="15">
        <v>31</v>
      </c>
      <c r="D83" s="15">
        <v>1160</v>
      </c>
      <c r="E83" s="15">
        <f t="shared" si="7"/>
        <v>1940</v>
      </c>
      <c r="F83" s="14">
        <v>1150</v>
      </c>
      <c r="G83" s="9">
        <v>0.6</v>
      </c>
      <c r="H83" s="15">
        <f>ROUND(F83*E83/10000,0)</f>
        <v>223</v>
      </c>
      <c r="I83" s="15">
        <f>ROUND(F83*E83*G83/10000,0)</f>
        <v>134</v>
      </c>
      <c r="J83" s="15">
        <f>H83-I83</f>
        <v>89</v>
      </c>
      <c r="K83" s="15" t="s">
        <v>234</v>
      </c>
    </row>
    <row r="84" spans="1:12">
      <c r="A84" s="19" t="s">
        <v>154</v>
      </c>
      <c r="B84" s="17">
        <v>614002</v>
      </c>
      <c r="C84" s="15">
        <f>VLOOKUP(A84,[1]工作表!$A$1:$G$169,6,0)</f>
        <v>46</v>
      </c>
      <c r="D84" s="15">
        <f>VLOOKUP(A84,[1]工作表!$A$1:$G$169,7,0)</f>
        <v>1533</v>
      </c>
      <c r="E84" s="15">
        <f t="shared" si="7"/>
        <v>3067</v>
      </c>
      <c r="F84" s="14">
        <v>1150</v>
      </c>
      <c r="G84" s="9">
        <v>0.6</v>
      </c>
      <c r="H84" s="15">
        <f>ROUND(F84*E84/10000,0)</f>
        <v>353</v>
      </c>
      <c r="I84" s="15">
        <f>ROUND(F84*E84*G84/10000,0)</f>
        <v>212</v>
      </c>
      <c r="J84" s="15">
        <f>H84-I84</f>
        <v>141</v>
      </c>
      <c r="K84" s="15"/>
    </row>
    <row r="85" spans="1:12">
      <c r="A85" s="9" t="s">
        <v>155</v>
      </c>
      <c r="B85" s="17">
        <v>614004</v>
      </c>
      <c r="C85" s="15">
        <f>VLOOKUP(A85,[1]工作表!$A$1:$G$169,6,0)</f>
        <v>74</v>
      </c>
      <c r="D85" s="15">
        <f>VLOOKUP(A85,[1]工作表!$A$1:$G$169,7,0)</f>
        <v>2111</v>
      </c>
      <c r="E85" s="15">
        <f t="shared" si="7"/>
        <v>5289</v>
      </c>
      <c r="F85" s="14">
        <v>1150</v>
      </c>
      <c r="G85" s="9">
        <v>0.8</v>
      </c>
      <c r="H85" s="15">
        <f>ROUND(F85*E85/10000,0)</f>
        <v>608</v>
      </c>
      <c r="I85" s="15">
        <f>ROUND(F85*E85*G85/10000,0)</f>
        <v>487</v>
      </c>
      <c r="J85" s="15">
        <f>H85-I85</f>
        <v>121</v>
      </c>
      <c r="K85" s="15"/>
    </row>
    <row r="86" spans="1:12">
      <c r="A86" s="9" t="s">
        <v>156</v>
      </c>
      <c r="B86" s="17">
        <v>614005</v>
      </c>
      <c r="C86" s="15">
        <f>VLOOKUP(A86,[1]工作表!$A$1:$G$169,6,0)</f>
        <v>92</v>
      </c>
      <c r="D86" s="15">
        <f>VLOOKUP(A86,[1]工作表!$A$1:$G$169,7,0)</f>
        <v>3411</v>
      </c>
      <c r="E86" s="15">
        <f t="shared" si="7"/>
        <v>5789</v>
      </c>
      <c r="F86" s="14">
        <v>1150</v>
      </c>
      <c r="G86" s="9">
        <v>0.8</v>
      </c>
      <c r="H86" s="15">
        <f>ROUND(F86*E86/10000,0)</f>
        <v>666</v>
      </c>
      <c r="I86" s="15">
        <f>ROUND(F86*E86*G86/10000,0)</f>
        <v>533</v>
      </c>
      <c r="J86" s="15">
        <f>H86-I86</f>
        <v>133</v>
      </c>
      <c r="K86" s="15"/>
    </row>
    <row r="87" spans="1:12">
      <c r="A87" s="16" t="s">
        <v>157</v>
      </c>
      <c r="B87" s="16"/>
      <c r="C87" s="11">
        <f>SUM(C88)</f>
        <v>197</v>
      </c>
      <c r="D87" s="11">
        <f>SUM(D88)</f>
        <v>9026</v>
      </c>
      <c r="E87" s="11">
        <f>SUM(E88)</f>
        <v>10674</v>
      </c>
      <c r="F87" s="12">
        <v>1150</v>
      </c>
      <c r="G87" s="10">
        <v>0.8</v>
      </c>
      <c r="H87" s="11">
        <f>SUM(H88)</f>
        <v>1228</v>
      </c>
      <c r="I87" s="11">
        <f>SUM(I88)</f>
        <v>982</v>
      </c>
      <c r="J87" s="11">
        <f>SUM(J88)</f>
        <v>246</v>
      </c>
      <c r="K87" s="11"/>
      <c r="L87">
        <v>1</v>
      </c>
    </row>
    <row r="88" spans="1:12">
      <c r="A88" s="9" t="s">
        <v>157</v>
      </c>
      <c r="B88" s="17">
        <v>614003</v>
      </c>
      <c r="C88" s="15">
        <f>VLOOKUP(A88,[1]工作表!$A$1:$G$169,6,0)</f>
        <v>197</v>
      </c>
      <c r="D88" s="15">
        <f>VLOOKUP(A88,[1]工作表!$A$1:$G$169,7,0)</f>
        <v>9026</v>
      </c>
      <c r="E88" s="15">
        <f t="shared" si="7"/>
        <v>10674</v>
      </c>
      <c r="F88" s="14">
        <v>1150</v>
      </c>
      <c r="G88" s="9">
        <v>0.8</v>
      </c>
      <c r="H88" s="15">
        <f>ROUND(F88*E88/10000,0)</f>
        <v>1228</v>
      </c>
      <c r="I88" s="15">
        <f>ROUND(F88*E88*G88/10000,0)</f>
        <v>982</v>
      </c>
      <c r="J88" s="15">
        <f>H88-I88</f>
        <v>246</v>
      </c>
      <c r="K88" s="15"/>
    </row>
    <row r="89" spans="1:12">
      <c r="A89" s="16" t="s">
        <v>158</v>
      </c>
      <c r="B89" s="16"/>
      <c r="C89" s="11">
        <f>SUM(C90:C91)</f>
        <v>163</v>
      </c>
      <c r="D89" s="11">
        <f>SUM(D90:D91)</f>
        <v>8339</v>
      </c>
      <c r="E89" s="11">
        <f>SUM(E90:E91)</f>
        <v>7961</v>
      </c>
      <c r="F89" s="12">
        <v>1150</v>
      </c>
      <c r="G89" s="10" t="s">
        <v>49</v>
      </c>
      <c r="H89" s="11">
        <f>SUM(H90:H91)</f>
        <v>916</v>
      </c>
      <c r="I89" s="11">
        <f>SUM(I90:I91)</f>
        <v>732</v>
      </c>
      <c r="J89" s="11">
        <f>SUM(J90:J91)</f>
        <v>184</v>
      </c>
      <c r="K89" s="11"/>
      <c r="L89">
        <v>1</v>
      </c>
    </row>
    <row r="90" spans="1:12">
      <c r="A90" s="9" t="s">
        <v>165</v>
      </c>
      <c r="B90" s="17">
        <v>615008</v>
      </c>
      <c r="C90" s="15">
        <f>VLOOKUP(A90,[1]工作表!$A$1:$G$169,6,0)</f>
        <v>152</v>
      </c>
      <c r="D90" s="15">
        <f>VLOOKUP(A90,[1]工作表!$A$1:$G$169,7,0)</f>
        <v>7402</v>
      </c>
      <c r="E90" s="15">
        <f t="shared" si="7"/>
        <v>7798</v>
      </c>
      <c r="F90" s="14">
        <v>1150</v>
      </c>
      <c r="G90" s="9">
        <v>0.8</v>
      </c>
      <c r="H90" s="15">
        <f>ROUND(F90*E90/10000,0)</f>
        <v>897</v>
      </c>
      <c r="I90" s="15">
        <f>ROUND(F90*E90*G90/10000,0)</f>
        <v>717</v>
      </c>
      <c r="J90" s="15">
        <f>H90-I90</f>
        <v>180</v>
      </c>
      <c r="K90" s="15"/>
    </row>
    <row r="91" spans="1:12">
      <c r="A91" s="9" t="s">
        <v>166</v>
      </c>
      <c r="B91" s="17">
        <v>615009</v>
      </c>
      <c r="C91" s="15">
        <f>VLOOKUP(A91,[1]工作表!$A$1:$G$169,6,0)</f>
        <v>11</v>
      </c>
      <c r="D91" s="15">
        <f>VLOOKUP(A91,[1]工作表!$A$1:$G$169,7,0)</f>
        <v>937</v>
      </c>
      <c r="E91" s="15">
        <f t="shared" si="7"/>
        <v>163</v>
      </c>
      <c r="F91" s="14">
        <v>1150</v>
      </c>
      <c r="G91" s="9">
        <v>0.8</v>
      </c>
      <c r="H91" s="15">
        <f>ROUND(F91*E91/10000,0)</f>
        <v>19</v>
      </c>
      <c r="I91" s="15">
        <f>ROUND(F91*E91*G91/10000,0)</f>
        <v>15</v>
      </c>
      <c r="J91" s="15">
        <f>H91-I91</f>
        <v>4</v>
      </c>
      <c r="K91" s="15"/>
    </row>
    <row r="92" spans="1:12">
      <c r="A92" s="16" t="s">
        <v>167</v>
      </c>
      <c r="B92" s="18"/>
      <c r="C92" s="11">
        <f>SUM(C93)</f>
        <v>141</v>
      </c>
      <c r="D92" s="11">
        <f>SUM(D93)</f>
        <v>8836</v>
      </c>
      <c r="E92" s="11">
        <f>SUM(E93)</f>
        <v>5264</v>
      </c>
      <c r="F92" s="12">
        <v>1150</v>
      </c>
      <c r="G92" s="10">
        <v>0.8</v>
      </c>
      <c r="H92" s="11">
        <f>SUM(H93)</f>
        <v>605</v>
      </c>
      <c r="I92" s="11">
        <f>SUM(I93)</f>
        <v>484</v>
      </c>
      <c r="J92" s="11">
        <f>SUM(J93)</f>
        <v>121</v>
      </c>
      <c r="K92" s="11"/>
      <c r="L92">
        <v>1</v>
      </c>
    </row>
    <row r="93" spans="1:12">
      <c r="A93" s="9" t="s">
        <v>167</v>
      </c>
      <c r="B93" s="17">
        <v>615006</v>
      </c>
      <c r="C93" s="15">
        <f>VLOOKUP(A93,[1]工作表!$A$1:$G$169,6,0)</f>
        <v>141</v>
      </c>
      <c r="D93" s="15">
        <f>VLOOKUP(A93,[1]工作表!$A$1:$G$169,7,0)</f>
        <v>8836</v>
      </c>
      <c r="E93" s="15">
        <f t="shared" si="7"/>
        <v>5264</v>
      </c>
      <c r="F93" s="14">
        <v>1150</v>
      </c>
      <c r="G93" s="9">
        <v>0.8</v>
      </c>
      <c r="H93" s="15">
        <f>ROUND(F93*E93/10000,0)</f>
        <v>605</v>
      </c>
      <c r="I93" s="15">
        <f>ROUND(F93*E93*G93/10000,0)</f>
        <v>484</v>
      </c>
      <c r="J93" s="15">
        <f>H93-I93</f>
        <v>121</v>
      </c>
      <c r="K93" s="15"/>
    </row>
    <row r="94" spans="1:12">
      <c r="A94" s="16" t="s">
        <v>168</v>
      </c>
      <c r="B94" s="18"/>
      <c r="C94" s="11">
        <f>SUM(C95)</f>
        <v>102</v>
      </c>
      <c r="D94" s="11">
        <f>SUM(D95)</f>
        <v>6446</v>
      </c>
      <c r="E94" s="11">
        <f>SUM(E95)</f>
        <v>3754</v>
      </c>
      <c r="F94" s="12">
        <v>1150</v>
      </c>
      <c r="G94" s="10">
        <v>0.8</v>
      </c>
      <c r="H94" s="11">
        <f>SUM(H95)</f>
        <v>432</v>
      </c>
      <c r="I94" s="11">
        <f>SUM(I95)</f>
        <v>345</v>
      </c>
      <c r="J94" s="11">
        <f>SUM(J95)</f>
        <v>87</v>
      </c>
      <c r="K94" s="11"/>
      <c r="L94">
        <v>1</v>
      </c>
    </row>
    <row r="95" spans="1:12">
      <c r="A95" s="9" t="s">
        <v>168</v>
      </c>
      <c r="B95" s="17">
        <v>615007</v>
      </c>
      <c r="C95" s="15">
        <f>VLOOKUP(A95,[1]工作表!$A$1:$G$169,6,0)</f>
        <v>102</v>
      </c>
      <c r="D95" s="15">
        <f>VLOOKUP(A95,[1]工作表!$A$1:$G$169,7,0)</f>
        <v>6446</v>
      </c>
      <c r="E95" s="15">
        <f t="shared" si="7"/>
        <v>3754</v>
      </c>
      <c r="F95" s="14">
        <v>1150</v>
      </c>
      <c r="G95" s="9">
        <v>0.8</v>
      </c>
      <c r="H95" s="15">
        <f>ROUND(F95*E95/10000,0)</f>
        <v>432</v>
      </c>
      <c r="I95" s="15">
        <f>ROUND(F95*E95*G95/10000,0)</f>
        <v>345</v>
      </c>
      <c r="J95" s="15">
        <f>H95-I95</f>
        <v>87</v>
      </c>
      <c r="K95" s="15"/>
    </row>
    <row r="96" spans="1:12">
      <c r="A96" s="16" t="s">
        <v>169</v>
      </c>
      <c r="B96" s="16"/>
      <c r="C96" s="11">
        <f>SUM(C97)</f>
        <v>1</v>
      </c>
      <c r="D96" s="11">
        <f>SUM(D97)</f>
        <v>69</v>
      </c>
      <c r="E96" s="11">
        <f>SUM(E97)</f>
        <v>31</v>
      </c>
      <c r="F96" s="12">
        <v>1150</v>
      </c>
      <c r="G96" s="10">
        <v>0.8</v>
      </c>
      <c r="H96" s="11">
        <f>SUM(H97)</f>
        <v>4</v>
      </c>
      <c r="I96" s="11">
        <f>SUM(I97)</f>
        <v>3</v>
      </c>
      <c r="J96" s="11">
        <f>SUM(J97)</f>
        <v>1</v>
      </c>
      <c r="K96" s="11"/>
      <c r="L96">
        <v>1</v>
      </c>
    </row>
    <row r="97" spans="1:12">
      <c r="A97" s="9" t="s">
        <v>169</v>
      </c>
      <c r="B97" s="17">
        <v>615010</v>
      </c>
      <c r="C97" s="15">
        <f>VLOOKUP(A97,[1]工作表!$A$1:$G$169,6,0)</f>
        <v>1</v>
      </c>
      <c r="D97" s="15">
        <f>VLOOKUP(A97,[1]工作表!$A$1:$G$169,7,0)</f>
        <v>69</v>
      </c>
      <c r="E97" s="15">
        <f t="shared" si="7"/>
        <v>31</v>
      </c>
      <c r="F97" s="14">
        <v>1150</v>
      </c>
      <c r="G97" s="9">
        <v>0.8</v>
      </c>
      <c r="H97" s="15">
        <f>ROUND(F97*E97/10000,0)</f>
        <v>4</v>
      </c>
      <c r="I97" s="15">
        <f>ROUND(F97*E97*G97/10000,0)</f>
        <v>3</v>
      </c>
      <c r="J97" s="15">
        <f>H97-I97</f>
        <v>1</v>
      </c>
      <c r="K97" s="15"/>
    </row>
    <row r="98" spans="1:12">
      <c r="A98" s="23" t="s">
        <v>170</v>
      </c>
      <c r="B98" s="23"/>
      <c r="C98" s="11">
        <f>SUM(C99:C101)</f>
        <v>504</v>
      </c>
      <c r="D98" s="11">
        <f>SUM(D99:D101)</f>
        <v>26182</v>
      </c>
      <c r="E98" s="11">
        <f>SUM(E99:E101)</f>
        <v>24218</v>
      </c>
      <c r="F98" s="12">
        <v>1150</v>
      </c>
      <c r="G98" s="10" t="s">
        <v>49</v>
      </c>
      <c r="H98" s="11">
        <f>SUM(H99:H101)</f>
        <v>2785</v>
      </c>
      <c r="I98" s="11">
        <f>SUM(I99:I101)</f>
        <v>2127</v>
      </c>
      <c r="J98" s="11">
        <f>SUM(J99:J101)</f>
        <v>658</v>
      </c>
      <c r="K98" s="11"/>
      <c r="L98">
        <v>1</v>
      </c>
    </row>
    <row r="99" spans="1:12">
      <c r="A99" s="9" t="s">
        <v>172</v>
      </c>
      <c r="B99" s="17">
        <v>616002</v>
      </c>
      <c r="C99" s="15">
        <f>VLOOKUP(A99,[1]工作表!$A$1:$G$169,6,0)</f>
        <v>84</v>
      </c>
      <c r="D99" s="15">
        <f>VLOOKUP(A99,[1]工作表!$A$1:$G$169,7,0)</f>
        <v>4017</v>
      </c>
      <c r="E99" s="15">
        <f t="shared" si="7"/>
        <v>4383</v>
      </c>
      <c r="F99" s="14">
        <v>1150</v>
      </c>
      <c r="G99" s="9">
        <v>0.6</v>
      </c>
      <c r="H99" s="15">
        <f>ROUND(F99*E99/10000,0)</f>
        <v>504</v>
      </c>
      <c r="I99" s="15">
        <f>ROUND(F99*E99*G99/10000,0)</f>
        <v>302</v>
      </c>
      <c r="J99" s="15">
        <f>H99-I99</f>
        <v>202</v>
      </c>
      <c r="K99" s="15"/>
    </row>
    <row r="100" spans="1:12">
      <c r="A100" s="9" t="s">
        <v>173</v>
      </c>
      <c r="B100" s="17">
        <v>616004</v>
      </c>
      <c r="C100" s="15">
        <f>VLOOKUP(A100,[1]工作表!$A$1:$G$169,6,0)</f>
        <v>231</v>
      </c>
      <c r="D100" s="15">
        <f>VLOOKUP(A100,[1]工作表!$A$1:$G$169,7,0)</f>
        <v>11079</v>
      </c>
      <c r="E100" s="15">
        <f t="shared" si="7"/>
        <v>12021</v>
      </c>
      <c r="F100" s="14">
        <v>1150</v>
      </c>
      <c r="G100" s="9">
        <v>0.8</v>
      </c>
      <c r="H100" s="15">
        <f>ROUND(F100*E100/10000,0)</f>
        <v>1382</v>
      </c>
      <c r="I100" s="15">
        <f>ROUND(F100*E100*G100/10000,0)</f>
        <v>1106</v>
      </c>
      <c r="J100" s="15">
        <f>H100-I100</f>
        <v>276</v>
      </c>
      <c r="K100" s="15"/>
    </row>
    <row r="101" spans="1:12">
      <c r="A101" s="9" t="s">
        <v>174</v>
      </c>
      <c r="B101" s="17">
        <v>616007</v>
      </c>
      <c r="C101" s="15">
        <v>189</v>
      </c>
      <c r="D101" s="15">
        <v>11086</v>
      </c>
      <c r="E101" s="15">
        <f t="shared" si="7"/>
        <v>7814</v>
      </c>
      <c r="F101" s="14">
        <v>1150</v>
      </c>
      <c r="G101" s="9">
        <v>0.8</v>
      </c>
      <c r="H101" s="15">
        <f>ROUND(F101*E101/10000,0)</f>
        <v>899</v>
      </c>
      <c r="I101" s="15">
        <f>ROUND(F101*E101*G101/10000,0)</f>
        <v>719</v>
      </c>
      <c r="J101" s="15">
        <f>H101-I101</f>
        <v>180</v>
      </c>
      <c r="K101" s="15" t="s">
        <v>235</v>
      </c>
    </row>
    <row r="102" spans="1:12">
      <c r="A102" s="16" t="s">
        <v>175</v>
      </c>
      <c r="B102" s="18"/>
      <c r="C102" s="11">
        <f>SUM(C103)</f>
        <v>167</v>
      </c>
      <c r="D102" s="11">
        <f>SUM(D103)</f>
        <v>9313</v>
      </c>
      <c r="E102" s="11">
        <f>SUM(E103)</f>
        <v>7387</v>
      </c>
      <c r="F102" s="12">
        <v>1150</v>
      </c>
      <c r="G102" s="10">
        <v>0.8</v>
      </c>
      <c r="H102" s="11">
        <f>SUM(H103)</f>
        <v>850</v>
      </c>
      <c r="I102" s="11">
        <f>SUM(I103)</f>
        <v>680</v>
      </c>
      <c r="J102" s="11">
        <f>SUM(J103)</f>
        <v>170</v>
      </c>
      <c r="K102" s="11"/>
      <c r="L102">
        <v>1</v>
      </c>
    </row>
    <row r="103" spans="1:12">
      <c r="A103" s="9" t="s">
        <v>175</v>
      </c>
      <c r="B103" s="17">
        <v>616006</v>
      </c>
      <c r="C103" s="15">
        <f>VLOOKUP(A103,[1]工作表!$A$1:$G$169,6,0)</f>
        <v>167</v>
      </c>
      <c r="D103" s="15">
        <f>VLOOKUP(A103,[1]工作表!$A$1:$G$169,7,0)</f>
        <v>9313</v>
      </c>
      <c r="E103" s="15">
        <f t="shared" si="7"/>
        <v>7387</v>
      </c>
      <c r="F103" s="14">
        <v>1150</v>
      </c>
      <c r="G103" s="9">
        <v>0.8</v>
      </c>
      <c r="H103" s="15">
        <f>ROUND(F103*E103/10000,0)</f>
        <v>850</v>
      </c>
      <c r="I103" s="15">
        <f>ROUND(F103*E103*G103/10000,0)</f>
        <v>680</v>
      </c>
      <c r="J103" s="15">
        <f>H103-I103</f>
        <v>170</v>
      </c>
      <c r="K103" s="15"/>
    </row>
    <row r="104" spans="1:12">
      <c r="A104" s="16" t="s">
        <v>176</v>
      </c>
      <c r="B104" s="16"/>
      <c r="C104" s="11">
        <f>SUM(C105)</f>
        <v>271</v>
      </c>
      <c r="D104" s="11">
        <f>SUM(D105)</f>
        <v>14794</v>
      </c>
      <c r="E104" s="11">
        <f>SUM(E105)</f>
        <v>12306</v>
      </c>
      <c r="F104" s="12">
        <v>1150</v>
      </c>
      <c r="G104" s="10">
        <v>0.8</v>
      </c>
      <c r="H104" s="11">
        <f>SUM(H105)</f>
        <v>1415</v>
      </c>
      <c r="I104" s="11">
        <f>SUM(I105)</f>
        <v>1132</v>
      </c>
      <c r="J104" s="11">
        <f>SUM(J105)</f>
        <v>283</v>
      </c>
      <c r="K104" s="11"/>
      <c r="L104">
        <v>1</v>
      </c>
    </row>
    <row r="105" spans="1:12">
      <c r="A105" s="9" t="s">
        <v>176</v>
      </c>
      <c r="B105" s="17">
        <v>616005</v>
      </c>
      <c r="C105" s="15">
        <f>VLOOKUP(A105,[1]工作表!$A$1:$G$169,6,0)</f>
        <v>271</v>
      </c>
      <c r="D105" s="15">
        <f>VLOOKUP(A105,[1]工作表!$A$1:$G$169,7,0)</f>
        <v>14794</v>
      </c>
      <c r="E105" s="15">
        <f t="shared" si="7"/>
        <v>12306</v>
      </c>
      <c r="F105" s="14">
        <v>1150</v>
      </c>
      <c r="G105" s="9">
        <v>0.8</v>
      </c>
      <c r="H105" s="15">
        <f>ROUND(F105*E105/10000,0)</f>
        <v>1415</v>
      </c>
      <c r="I105" s="15">
        <f>ROUND(F105*E105*G105/10000,0)</f>
        <v>1132</v>
      </c>
      <c r="J105" s="15">
        <f>H105-I105</f>
        <v>283</v>
      </c>
      <c r="K105" s="15"/>
    </row>
    <row r="106" spans="1:12">
      <c r="A106" s="16" t="s">
        <v>177</v>
      </c>
      <c r="B106" s="16"/>
      <c r="C106" s="11">
        <f>SUM(C107:C109)</f>
        <v>48</v>
      </c>
      <c r="D106" s="11">
        <f>SUM(D107:D109)</f>
        <v>2123</v>
      </c>
      <c r="E106" s="11">
        <f>SUM(E107:E109)</f>
        <v>2677</v>
      </c>
      <c r="F106" s="12">
        <v>1150</v>
      </c>
      <c r="G106" s="10" t="s">
        <v>49</v>
      </c>
      <c r="H106" s="11">
        <f>SUM(H107:H109)</f>
        <v>308</v>
      </c>
      <c r="I106" s="11">
        <f>SUM(I107:I109)</f>
        <v>240</v>
      </c>
      <c r="J106" s="11">
        <f>SUM(J107:J109)</f>
        <v>68</v>
      </c>
      <c r="K106" s="11"/>
      <c r="L106">
        <v>1</v>
      </c>
    </row>
    <row r="107" spans="1:12">
      <c r="A107" s="9" t="s">
        <v>180</v>
      </c>
      <c r="B107" s="17">
        <v>617003</v>
      </c>
      <c r="C107" s="15">
        <f>VLOOKUP(A107,[1]工作表!$A$1:$G$169,6,0)</f>
        <v>5</v>
      </c>
      <c r="D107" s="15">
        <f>VLOOKUP(A107,[1]工作表!$A$1:$G$169,7,0)</f>
        <v>212</v>
      </c>
      <c r="E107" s="15">
        <f t="shared" si="7"/>
        <v>288</v>
      </c>
      <c r="F107" s="14">
        <v>1150</v>
      </c>
      <c r="G107" s="9">
        <v>0.6</v>
      </c>
      <c r="H107" s="15">
        <f>ROUND(F107*E107/10000,0)</f>
        <v>33</v>
      </c>
      <c r="I107" s="15">
        <f>ROUND(F107*E107*G107/10000,0)</f>
        <v>20</v>
      </c>
      <c r="J107" s="15">
        <f>H107-I107</f>
        <v>13</v>
      </c>
      <c r="K107" s="15"/>
    </row>
    <row r="108" spans="1:12">
      <c r="A108" s="9" t="s">
        <v>181</v>
      </c>
      <c r="B108" s="17">
        <v>617004</v>
      </c>
      <c r="C108" s="15">
        <f>VLOOKUP(A108,[1]工作表!$A$1:$G$169,6,0)</f>
        <v>17</v>
      </c>
      <c r="D108" s="15">
        <f>VLOOKUP(A108,[1]工作表!$A$1:$G$169,7,0)</f>
        <v>465</v>
      </c>
      <c r="E108" s="15">
        <f t="shared" si="7"/>
        <v>1235</v>
      </c>
      <c r="F108" s="14">
        <v>1150</v>
      </c>
      <c r="G108" s="9">
        <v>0.8</v>
      </c>
      <c r="H108" s="15">
        <f>ROUND(F108*E108/10000,0)</f>
        <v>142</v>
      </c>
      <c r="I108" s="15">
        <f>ROUND(F108*E108*G108/10000,0)</f>
        <v>114</v>
      </c>
      <c r="J108" s="15">
        <f>H108-I108</f>
        <v>28</v>
      </c>
      <c r="K108" s="15" t="s">
        <v>182</v>
      </c>
    </row>
    <row r="109" spans="1:12">
      <c r="A109" s="9" t="s">
        <v>183</v>
      </c>
      <c r="B109" s="17">
        <v>617005</v>
      </c>
      <c r="C109" s="15">
        <v>26</v>
      </c>
      <c r="D109" s="15">
        <f>VLOOKUP(A109,[1]工作表!$A$1:$G$169,7,0)</f>
        <v>1446</v>
      </c>
      <c r="E109" s="15">
        <f t="shared" si="7"/>
        <v>1154</v>
      </c>
      <c r="F109" s="14">
        <v>1150</v>
      </c>
      <c r="G109" s="9">
        <v>0.8</v>
      </c>
      <c r="H109" s="15">
        <f>ROUND(F109*E109/10000,0)</f>
        <v>133</v>
      </c>
      <c r="I109" s="15">
        <f>ROUND(F109*E109*G109/10000,0)</f>
        <v>106</v>
      </c>
      <c r="J109" s="15">
        <f>H109-I109</f>
        <v>27</v>
      </c>
      <c r="K109" s="15"/>
    </row>
    <row r="110" spans="1:12">
      <c r="A110" s="16" t="s">
        <v>184</v>
      </c>
      <c r="B110" s="18"/>
      <c r="C110" s="11">
        <f>SUM(C111)</f>
        <v>30</v>
      </c>
      <c r="D110" s="11">
        <f>SUM(D111)</f>
        <v>1608</v>
      </c>
      <c r="E110" s="11">
        <f>SUM(E111)</f>
        <v>1392</v>
      </c>
      <c r="F110" s="12">
        <v>1150</v>
      </c>
      <c r="G110" s="10">
        <v>0.8</v>
      </c>
      <c r="H110" s="11">
        <f>SUM(H111)</f>
        <v>160</v>
      </c>
      <c r="I110" s="11">
        <f>SUM(I111)</f>
        <v>128</v>
      </c>
      <c r="J110" s="11">
        <f>SUM(J111)</f>
        <v>32</v>
      </c>
      <c r="K110" s="11"/>
      <c r="L110">
        <v>1</v>
      </c>
    </row>
    <row r="111" spans="1:12">
      <c r="A111" s="9" t="s">
        <v>184</v>
      </c>
      <c r="B111" s="17">
        <v>617006</v>
      </c>
      <c r="C111" s="15">
        <f>VLOOKUP(A111,[1]工作表!$A$1:$G$169,6,0)</f>
        <v>30</v>
      </c>
      <c r="D111" s="15">
        <f>VLOOKUP(A111,[1]工作表!$A$1:$G$169,7,0)</f>
        <v>1608</v>
      </c>
      <c r="E111" s="15">
        <f t="shared" si="7"/>
        <v>1392</v>
      </c>
      <c r="F111" s="14">
        <v>1150</v>
      </c>
      <c r="G111" s="9">
        <v>0.8</v>
      </c>
      <c r="H111" s="15">
        <f>ROUND(F111*E111/10000,0)</f>
        <v>160</v>
      </c>
      <c r="I111" s="15">
        <f>ROUND(F111*E111*G111/10000,0)</f>
        <v>128</v>
      </c>
      <c r="J111" s="15">
        <f>H111-I111</f>
        <v>32</v>
      </c>
      <c r="K111" s="15"/>
    </row>
    <row r="112" spans="1:12">
      <c r="A112" s="16" t="s">
        <v>185</v>
      </c>
      <c r="B112" s="18"/>
      <c r="C112" s="11">
        <f>SUM(C113)</f>
        <v>106</v>
      </c>
      <c r="D112" s="11">
        <f>SUM(D113)</f>
        <v>5011</v>
      </c>
      <c r="E112" s="11">
        <f>SUM(E113)</f>
        <v>5589</v>
      </c>
      <c r="F112" s="12">
        <v>1150</v>
      </c>
      <c r="G112" s="10">
        <v>0.8</v>
      </c>
      <c r="H112" s="11">
        <f>SUM(H113)</f>
        <v>643</v>
      </c>
      <c r="I112" s="11">
        <f>SUM(I113)</f>
        <v>514</v>
      </c>
      <c r="J112" s="11">
        <f>SUM(J113)</f>
        <v>129</v>
      </c>
      <c r="K112" s="11"/>
      <c r="L112">
        <v>1</v>
      </c>
    </row>
    <row r="113" spans="1:12">
      <c r="A113" s="9" t="s">
        <v>185</v>
      </c>
      <c r="B113" s="17">
        <v>617007</v>
      </c>
      <c r="C113" s="15">
        <f>VLOOKUP(A113,[1]工作表!$A$1:$G$169,6,0)</f>
        <v>106</v>
      </c>
      <c r="D113" s="15">
        <f>VLOOKUP(A113,[1]工作表!$A$1:$G$169,7,0)</f>
        <v>5011</v>
      </c>
      <c r="E113" s="15">
        <f t="shared" si="7"/>
        <v>5589</v>
      </c>
      <c r="F113" s="14">
        <v>1150</v>
      </c>
      <c r="G113" s="9">
        <v>0.8</v>
      </c>
      <c r="H113" s="15">
        <f>ROUND(F113*E113/10000,0)</f>
        <v>643</v>
      </c>
      <c r="I113" s="15">
        <f>ROUND(F113*E113*G113/10000,0)</f>
        <v>514</v>
      </c>
      <c r="J113" s="15">
        <f>H113-I113</f>
        <v>129</v>
      </c>
      <c r="K113" s="15"/>
    </row>
    <row r="114" spans="1:12">
      <c r="A114" s="16" t="s">
        <v>186</v>
      </c>
      <c r="B114" s="16"/>
      <c r="C114" s="11">
        <f>SUM(C115)</f>
        <v>101</v>
      </c>
      <c r="D114" s="11">
        <f>SUM(D115)</f>
        <v>5040</v>
      </c>
      <c r="E114" s="11">
        <f>SUM(E115)</f>
        <v>5060</v>
      </c>
      <c r="F114" s="12">
        <v>1150</v>
      </c>
      <c r="G114" s="10">
        <v>0.8</v>
      </c>
      <c r="H114" s="11">
        <f>SUM(H115)</f>
        <v>582</v>
      </c>
      <c r="I114" s="11">
        <f>SUM(I115)</f>
        <v>466</v>
      </c>
      <c r="J114" s="11">
        <f>SUM(J115)</f>
        <v>116</v>
      </c>
      <c r="K114" s="11"/>
      <c r="L114">
        <v>1</v>
      </c>
    </row>
    <row r="115" spans="1:12">
      <c r="A115" s="9" t="s">
        <v>186</v>
      </c>
      <c r="B115" s="17">
        <v>617008</v>
      </c>
      <c r="C115" s="15">
        <f>VLOOKUP(A115,[1]工作表!$A$1:$G$169,6,0)</f>
        <v>101</v>
      </c>
      <c r="D115" s="15">
        <f>VLOOKUP(A115,[1]工作表!$A$1:$G$169,7,0)</f>
        <v>5040</v>
      </c>
      <c r="E115" s="15">
        <f t="shared" si="7"/>
        <v>5060</v>
      </c>
      <c r="F115" s="14">
        <v>1150</v>
      </c>
      <c r="G115" s="9">
        <v>0.8</v>
      </c>
      <c r="H115" s="15">
        <f>ROUND(F115*E115/10000,0)</f>
        <v>582</v>
      </c>
      <c r="I115" s="15">
        <f>ROUND(F115*E115*G115/10000,0)</f>
        <v>466</v>
      </c>
      <c r="J115" s="15">
        <f>H115-I115</f>
        <v>116</v>
      </c>
      <c r="K115" s="15"/>
    </row>
    <row r="116" spans="1:12">
      <c r="A116" s="16" t="s">
        <v>187</v>
      </c>
      <c r="B116" s="16"/>
      <c r="C116" s="11">
        <f>SUM(C117)</f>
        <v>117</v>
      </c>
      <c r="D116" s="11">
        <f>SUM(D117)</f>
        <v>6838</v>
      </c>
      <c r="E116" s="11">
        <f>SUM(E117)</f>
        <v>4862</v>
      </c>
      <c r="F116" s="12">
        <v>1150</v>
      </c>
      <c r="G116" s="10">
        <v>0.8</v>
      </c>
      <c r="H116" s="11">
        <f>SUM(H117)</f>
        <v>559</v>
      </c>
      <c r="I116" s="11">
        <f>SUM(I117)</f>
        <v>447</v>
      </c>
      <c r="J116" s="11">
        <f>SUM(J117)</f>
        <v>112</v>
      </c>
      <c r="K116" s="11"/>
      <c r="L116">
        <v>1</v>
      </c>
    </row>
    <row r="117" spans="1:12">
      <c r="A117" s="9" t="s">
        <v>187</v>
      </c>
      <c r="B117" s="17">
        <v>617009</v>
      </c>
      <c r="C117" s="15">
        <f>VLOOKUP(A117,[1]工作表!$A$1:$G$169,6,0)</f>
        <v>117</v>
      </c>
      <c r="D117" s="15">
        <f>VLOOKUP(A117,[1]工作表!$A$1:$G$169,7,0)</f>
        <v>6838</v>
      </c>
      <c r="E117" s="15">
        <f t="shared" si="7"/>
        <v>4862</v>
      </c>
      <c r="F117" s="14">
        <v>1150</v>
      </c>
      <c r="G117" s="9">
        <v>0.8</v>
      </c>
      <c r="H117" s="15">
        <f>ROUND(F117*E117/10000,0)</f>
        <v>559</v>
      </c>
      <c r="I117" s="15">
        <f>ROUND(F117*E117*G117/10000,0)</f>
        <v>447</v>
      </c>
      <c r="J117" s="15">
        <f>H117-I117</f>
        <v>112</v>
      </c>
      <c r="K117" s="15"/>
    </row>
    <row r="118" spans="1:12">
      <c r="A118" s="16" t="s">
        <v>188</v>
      </c>
      <c r="B118" s="16"/>
      <c r="C118" s="11">
        <f>SUM(C119:C123)</f>
        <v>242</v>
      </c>
      <c r="D118" s="11">
        <f>SUM(D119:D123)</f>
        <v>8665</v>
      </c>
      <c r="E118" s="11">
        <f>SUM(E119:E123)</f>
        <v>15535</v>
      </c>
      <c r="F118" s="12">
        <v>1150</v>
      </c>
      <c r="G118" s="10" t="s">
        <v>49</v>
      </c>
      <c r="H118" s="11">
        <f>SUM(H119:H123)</f>
        <v>1787</v>
      </c>
      <c r="I118" s="11">
        <f>SUM(I119:I123)</f>
        <v>1666</v>
      </c>
      <c r="J118" s="11">
        <f>SUM(J119:J123)</f>
        <v>121</v>
      </c>
      <c r="K118" s="11"/>
      <c r="L118">
        <v>1</v>
      </c>
    </row>
    <row r="119" spans="1:12">
      <c r="A119" s="17" t="s">
        <v>190</v>
      </c>
      <c r="B119" s="17">
        <v>618002</v>
      </c>
      <c r="C119" s="15">
        <f>VLOOKUP(A119,[1]工作表!$A$1:$G$169,6,0)</f>
        <v>4</v>
      </c>
      <c r="D119" s="15">
        <f>VLOOKUP(A119,[1]工作表!$A$1:$G$169,7,0)</f>
        <v>279</v>
      </c>
      <c r="E119" s="15">
        <f t="shared" si="7"/>
        <v>121</v>
      </c>
      <c r="F119" s="14">
        <v>1150</v>
      </c>
      <c r="G119" s="9">
        <v>0.6</v>
      </c>
      <c r="H119" s="15">
        <f>ROUND(F119*E119/10000,0)</f>
        <v>14</v>
      </c>
      <c r="I119" s="15">
        <f>ROUND(F119*E119*G119/10000,0)</f>
        <v>8</v>
      </c>
      <c r="J119" s="15">
        <f>H119-I119</f>
        <v>6</v>
      </c>
      <c r="K119" s="15"/>
    </row>
    <row r="120" spans="1:12">
      <c r="A120" s="17" t="s">
        <v>191</v>
      </c>
      <c r="B120" s="17">
        <v>618003</v>
      </c>
      <c r="C120" s="15">
        <f>VLOOKUP(A120,[1]工作表!$A$1:$G$169,6,0)</f>
        <v>55</v>
      </c>
      <c r="D120" s="15">
        <f>VLOOKUP(A120,[1]工作表!$A$1:$G$169,7,0)</f>
        <v>1812</v>
      </c>
      <c r="E120" s="15">
        <f t="shared" si="7"/>
        <v>3688</v>
      </c>
      <c r="F120" s="14">
        <v>1150</v>
      </c>
      <c r="G120" s="9">
        <v>0.8</v>
      </c>
      <c r="H120" s="15">
        <f>ROUND(F120*E120/10000,0)</f>
        <v>424</v>
      </c>
      <c r="I120" s="15">
        <f>ROUND(F120*E120*G120/10000,0)</f>
        <v>339</v>
      </c>
      <c r="J120" s="15">
        <f>H120-I120</f>
        <v>85</v>
      </c>
      <c r="K120" s="15"/>
    </row>
    <row r="121" spans="1:12">
      <c r="A121" s="17" t="s">
        <v>192</v>
      </c>
      <c r="B121" s="17">
        <v>618005</v>
      </c>
      <c r="C121" s="15">
        <f>VLOOKUP(A121,[1]工作表!$A$1:$G$169,6,0)</f>
        <v>76</v>
      </c>
      <c r="D121" s="15">
        <f>VLOOKUP(A121,[1]工作表!$A$1:$G$169,7,0)</f>
        <v>3146</v>
      </c>
      <c r="E121" s="15">
        <f t="shared" si="7"/>
        <v>4454</v>
      </c>
      <c r="F121" s="14">
        <v>1150</v>
      </c>
      <c r="G121" s="9">
        <v>1</v>
      </c>
      <c r="H121" s="15">
        <f>ROUND(F121*E121/10000,0)</f>
        <v>512</v>
      </c>
      <c r="I121" s="15">
        <f>ROUND(F121*E121*G121/10000,0)</f>
        <v>512</v>
      </c>
      <c r="J121" s="15">
        <f>H121-I121</f>
        <v>0</v>
      </c>
      <c r="K121" s="15"/>
    </row>
    <row r="122" spans="1:12">
      <c r="A122" s="17" t="s">
        <v>193</v>
      </c>
      <c r="B122" s="17">
        <v>618006</v>
      </c>
      <c r="C122" s="15">
        <f>VLOOKUP(A122,[1]工作表!$A$1:$G$169,6,0)</f>
        <v>19</v>
      </c>
      <c r="D122" s="15">
        <f>VLOOKUP(A122,[1]工作表!$A$1:$G$169,7,0)</f>
        <v>617</v>
      </c>
      <c r="E122" s="15">
        <f t="shared" si="7"/>
        <v>1283</v>
      </c>
      <c r="F122" s="14">
        <v>1150</v>
      </c>
      <c r="G122" s="9">
        <v>0.8</v>
      </c>
      <c r="H122" s="15">
        <f>ROUND(F122*E122/10000,0)</f>
        <v>148</v>
      </c>
      <c r="I122" s="15">
        <f>ROUND(F122*E122*G122/10000,0)</f>
        <v>118</v>
      </c>
      <c r="J122" s="15">
        <f>H122-I122</f>
        <v>30</v>
      </c>
      <c r="K122" s="15"/>
    </row>
    <row r="123" spans="1:12">
      <c r="A123" s="9" t="s">
        <v>194</v>
      </c>
      <c r="B123" s="17">
        <v>618009</v>
      </c>
      <c r="C123" s="15">
        <f>VLOOKUP(A123,[1]工作表!$A$1:$G$169,6,0)</f>
        <v>88</v>
      </c>
      <c r="D123" s="15">
        <f>VLOOKUP(A123,[1]工作表!$A$1:$G$169,7,0)</f>
        <v>2811</v>
      </c>
      <c r="E123" s="15">
        <f t="shared" si="7"/>
        <v>5989</v>
      </c>
      <c r="F123" s="14">
        <v>1150</v>
      </c>
      <c r="G123" s="9">
        <v>1</v>
      </c>
      <c r="H123" s="15">
        <f>ROUND(F123*E123/10000,0)</f>
        <v>689</v>
      </c>
      <c r="I123" s="15">
        <f>ROUND(F123*E123*G123/10000,0)</f>
        <v>689</v>
      </c>
      <c r="J123" s="15">
        <f>H123-I123</f>
        <v>0</v>
      </c>
      <c r="K123" s="15"/>
    </row>
    <row r="124" spans="1:12">
      <c r="A124" s="16" t="s">
        <v>195</v>
      </c>
      <c r="B124" s="18"/>
      <c r="C124" s="11">
        <f>SUM(C125)</f>
        <v>15</v>
      </c>
      <c r="D124" s="11">
        <f>SUM(D125)</f>
        <v>551</v>
      </c>
      <c r="E124" s="11">
        <f>SUM(E125)</f>
        <v>949</v>
      </c>
      <c r="F124" s="12">
        <v>1150</v>
      </c>
      <c r="G124" s="10">
        <v>1</v>
      </c>
      <c r="H124" s="11">
        <f>SUM(H125)</f>
        <v>109</v>
      </c>
      <c r="I124" s="11">
        <f>SUM(I125)</f>
        <v>109</v>
      </c>
      <c r="J124" s="11">
        <f>SUM(J125)</f>
        <v>0</v>
      </c>
      <c r="K124" s="11"/>
      <c r="L124">
        <v>1</v>
      </c>
    </row>
    <row r="125" spans="1:12">
      <c r="A125" s="9" t="s">
        <v>195</v>
      </c>
      <c r="B125" s="17">
        <v>618007</v>
      </c>
      <c r="C125" s="15">
        <f>VLOOKUP(A125,[1]工作表!$A$1:$G$169,6,0)</f>
        <v>15</v>
      </c>
      <c r="D125" s="15">
        <f>VLOOKUP(A125,[1]工作表!$A$1:$G$169,7,0)</f>
        <v>551</v>
      </c>
      <c r="E125" s="15">
        <f t="shared" ref="E125:E152" si="8">C125*100-D125</f>
        <v>949</v>
      </c>
      <c r="F125" s="14">
        <v>1150</v>
      </c>
      <c r="G125" s="9">
        <v>1</v>
      </c>
      <c r="H125" s="15">
        <f>ROUND(F125*E125/10000,0)</f>
        <v>109</v>
      </c>
      <c r="I125" s="15">
        <f>ROUND(F125*E125*G125/10000,0)</f>
        <v>109</v>
      </c>
      <c r="J125" s="15">
        <f>H125-I125</f>
        <v>0</v>
      </c>
      <c r="K125" s="15"/>
    </row>
    <row r="126" spans="1:12">
      <c r="A126" s="16" t="s">
        <v>196</v>
      </c>
      <c r="B126" s="18"/>
      <c r="C126" s="11">
        <f>SUM(C127)</f>
        <v>45</v>
      </c>
      <c r="D126" s="11">
        <f>SUM(D127)</f>
        <v>1474</v>
      </c>
      <c r="E126" s="11">
        <f>SUM(E127)</f>
        <v>3026</v>
      </c>
      <c r="F126" s="12">
        <v>1150</v>
      </c>
      <c r="G126" s="10">
        <v>1</v>
      </c>
      <c r="H126" s="11">
        <f>SUM(H127)</f>
        <v>348</v>
      </c>
      <c r="I126" s="11">
        <f>SUM(I127)</f>
        <v>348</v>
      </c>
      <c r="J126" s="11">
        <f>SUM(J127)</f>
        <v>0</v>
      </c>
      <c r="K126" s="11"/>
      <c r="L126">
        <v>1</v>
      </c>
    </row>
    <row r="127" spans="1:12">
      <c r="A127" s="9" t="s">
        <v>196</v>
      </c>
      <c r="B127" s="17">
        <v>618008</v>
      </c>
      <c r="C127" s="15">
        <f>VLOOKUP(A127,[1]工作表!$A$1:$G$169,6,0)</f>
        <v>45</v>
      </c>
      <c r="D127" s="15">
        <f>VLOOKUP(A127,[1]工作表!$A$1:$G$169,7,0)</f>
        <v>1474</v>
      </c>
      <c r="E127" s="15">
        <f t="shared" si="8"/>
        <v>3026</v>
      </c>
      <c r="F127" s="14">
        <v>1150</v>
      </c>
      <c r="G127" s="9">
        <v>1</v>
      </c>
      <c r="H127" s="15">
        <f>ROUND(F127*E127/10000,0)</f>
        <v>348</v>
      </c>
      <c r="I127" s="15">
        <f>ROUND(F127*E127*G127/10000,0)</f>
        <v>348</v>
      </c>
      <c r="J127" s="15">
        <f>H127-I127</f>
        <v>0</v>
      </c>
      <c r="K127" s="15"/>
    </row>
    <row r="128" spans="1:12">
      <c r="A128" s="16" t="s">
        <v>197</v>
      </c>
      <c r="B128" s="16"/>
      <c r="C128" s="11">
        <f>SUM(C129)</f>
        <v>170</v>
      </c>
      <c r="D128" s="11">
        <f>SUM(D129)</f>
        <v>7694</v>
      </c>
      <c r="E128" s="11">
        <f>SUM(E129)</f>
        <v>9306</v>
      </c>
      <c r="F128" s="12">
        <v>1150</v>
      </c>
      <c r="G128" s="10">
        <v>0.8</v>
      </c>
      <c r="H128" s="11">
        <f>SUM(H129)</f>
        <v>1070</v>
      </c>
      <c r="I128" s="11">
        <f>SUM(I129)</f>
        <v>856</v>
      </c>
      <c r="J128" s="11">
        <f>SUM(J129)</f>
        <v>214</v>
      </c>
      <c r="K128" s="11"/>
      <c r="L128">
        <v>1</v>
      </c>
    </row>
    <row r="129" spans="1:12">
      <c r="A129" s="9" t="s">
        <v>197</v>
      </c>
      <c r="B129" s="17">
        <v>618004</v>
      </c>
      <c r="C129" s="15">
        <f>VLOOKUP(A129,[1]工作表!$A$1:$G$169,6,0)</f>
        <v>170</v>
      </c>
      <c r="D129" s="15">
        <f>VLOOKUP(A129,[1]工作表!$A$1:$G$169,7,0)</f>
        <v>7694</v>
      </c>
      <c r="E129" s="15">
        <f t="shared" si="8"/>
        <v>9306</v>
      </c>
      <c r="F129" s="14">
        <v>1150</v>
      </c>
      <c r="G129" s="9">
        <v>0.8</v>
      </c>
      <c r="H129" s="15">
        <f>ROUND(F129*E129/10000,0)</f>
        <v>1070</v>
      </c>
      <c r="I129" s="15">
        <f>ROUND(F129*E129*G129/10000,0)</f>
        <v>856</v>
      </c>
      <c r="J129" s="15">
        <f>H129-I129</f>
        <v>214</v>
      </c>
      <c r="K129" s="15"/>
    </row>
    <row r="130" spans="1:12">
      <c r="A130" s="16" t="s">
        <v>198</v>
      </c>
      <c r="B130" s="16"/>
      <c r="C130" s="11">
        <f>SUM(C131:C132)</f>
        <v>67</v>
      </c>
      <c r="D130" s="11">
        <f>SUM(D131:D132)</f>
        <v>3368</v>
      </c>
      <c r="E130" s="11">
        <f>SUM(E131:E132)</f>
        <v>3332</v>
      </c>
      <c r="F130" s="12">
        <v>1150</v>
      </c>
      <c r="G130" s="10" t="s">
        <v>49</v>
      </c>
      <c r="H130" s="11">
        <f>SUM(H131:H132)</f>
        <v>383</v>
      </c>
      <c r="I130" s="11">
        <f>SUM(I131:I132)</f>
        <v>285</v>
      </c>
      <c r="J130" s="11">
        <f>SUM(J131:J132)</f>
        <v>98</v>
      </c>
      <c r="K130" s="11"/>
      <c r="L130">
        <v>1</v>
      </c>
    </row>
    <row r="131" spans="1:12">
      <c r="A131" s="9" t="s">
        <v>200</v>
      </c>
      <c r="B131" s="17">
        <v>619002</v>
      </c>
      <c r="C131" s="15">
        <v>20</v>
      </c>
      <c r="D131" s="15">
        <v>1054</v>
      </c>
      <c r="E131" s="15">
        <f t="shared" si="8"/>
        <v>946</v>
      </c>
      <c r="F131" s="14">
        <v>1150</v>
      </c>
      <c r="G131" s="9">
        <v>0.6</v>
      </c>
      <c r="H131" s="15">
        <f>ROUND(F131*E131/10000,0)</f>
        <v>109</v>
      </c>
      <c r="I131" s="15">
        <f>ROUND(F131*E131*G131/10000,0)</f>
        <v>65</v>
      </c>
      <c r="J131" s="15">
        <f>H131-I131</f>
        <v>44</v>
      </c>
      <c r="K131" s="15" t="s">
        <v>236</v>
      </c>
    </row>
    <row r="132" spans="1:12">
      <c r="A132" s="9" t="s">
        <v>201</v>
      </c>
      <c r="B132" s="17">
        <v>619004</v>
      </c>
      <c r="C132" s="15">
        <v>47</v>
      </c>
      <c r="D132" s="15">
        <v>2314</v>
      </c>
      <c r="E132" s="15">
        <f t="shared" si="8"/>
        <v>2386</v>
      </c>
      <c r="F132" s="14">
        <v>1150</v>
      </c>
      <c r="G132" s="9">
        <v>0.8</v>
      </c>
      <c r="H132" s="15">
        <f>ROUND(F132*E132/10000,0)</f>
        <v>274</v>
      </c>
      <c r="I132" s="15">
        <f>ROUND(F132*E132*G132/10000,0)</f>
        <v>220</v>
      </c>
      <c r="J132" s="15">
        <f>H132-I132</f>
        <v>54</v>
      </c>
      <c r="K132" s="15" t="s">
        <v>202</v>
      </c>
    </row>
    <row r="133" spans="1:12">
      <c r="A133" s="16" t="s">
        <v>203</v>
      </c>
      <c r="B133" s="16"/>
      <c r="C133" s="11">
        <f>SUM(C134)</f>
        <v>86</v>
      </c>
      <c r="D133" s="11">
        <f>SUM(D134)</f>
        <v>3819</v>
      </c>
      <c r="E133" s="11">
        <f>SUM(E134)</f>
        <v>4781</v>
      </c>
      <c r="F133" s="12">
        <v>1150</v>
      </c>
      <c r="G133" s="10">
        <v>1</v>
      </c>
      <c r="H133" s="11">
        <f>SUM(H134)</f>
        <v>550</v>
      </c>
      <c r="I133" s="11">
        <f>SUM(I134)</f>
        <v>550</v>
      </c>
      <c r="J133" s="11">
        <f>SUM(J134)</f>
        <v>0</v>
      </c>
      <c r="K133" s="11"/>
      <c r="L133">
        <v>1</v>
      </c>
    </row>
    <row r="134" spans="1:12">
      <c r="A134" s="9" t="s">
        <v>203</v>
      </c>
      <c r="B134" s="17">
        <v>619003</v>
      </c>
      <c r="C134" s="15">
        <f>VLOOKUP(A134,[1]工作表!$A$1:$G$169,6,0)</f>
        <v>86</v>
      </c>
      <c r="D134" s="15">
        <f>VLOOKUP(A134,[1]工作表!$A$1:$G$169,7,0)</f>
        <v>3819</v>
      </c>
      <c r="E134" s="15">
        <f t="shared" si="8"/>
        <v>4781</v>
      </c>
      <c r="F134" s="14">
        <v>1150</v>
      </c>
      <c r="G134" s="9">
        <v>1</v>
      </c>
      <c r="H134" s="15">
        <f>ROUND(F134*E134/10000,0)</f>
        <v>550</v>
      </c>
      <c r="I134" s="15">
        <f>ROUND(F134*E134*G134/10000,0)</f>
        <v>550</v>
      </c>
      <c r="J134" s="15">
        <f>H134-I134</f>
        <v>0</v>
      </c>
      <c r="K134" s="15"/>
    </row>
    <row r="135" spans="1:12">
      <c r="A135" s="16" t="s">
        <v>204</v>
      </c>
      <c r="B135" s="16"/>
      <c r="C135" s="11">
        <f>SUM(C136:C138)</f>
        <v>48</v>
      </c>
      <c r="D135" s="11">
        <f>SUM(D136:D138)</f>
        <v>2876</v>
      </c>
      <c r="E135" s="11">
        <f>SUM(E136:E138)</f>
        <v>1924</v>
      </c>
      <c r="F135" s="12">
        <v>1150</v>
      </c>
      <c r="G135" s="10" t="s">
        <v>49</v>
      </c>
      <c r="H135" s="11">
        <f>SUM(H136:H138)</f>
        <v>221</v>
      </c>
      <c r="I135" s="11">
        <f>SUM(I136:I138)</f>
        <v>172</v>
      </c>
      <c r="J135" s="11">
        <f>SUM(J136:J138)</f>
        <v>49</v>
      </c>
      <c r="K135" s="11"/>
      <c r="L135">
        <v>1</v>
      </c>
    </row>
    <row r="136" spans="1:12" ht="24">
      <c r="A136" s="24" t="s">
        <v>206</v>
      </c>
      <c r="B136" s="17">
        <v>620001</v>
      </c>
      <c r="C136" s="15">
        <v>2</v>
      </c>
      <c r="D136" s="15">
        <v>113</v>
      </c>
      <c r="E136" s="15">
        <f t="shared" si="8"/>
        <v>87</v>
      </c>
      <c r="F136" s="14">
        <v>1150</v>
      </c>
      <c r="G136" s="9">
        <v>0.8</v>
      </c>
      <c r="H136" s="15">
        <f>ROUND(F136*E136/10000,0)</f>
        <v>10</v>
      </c>
      <c r="I136" s="15">
        <f>ROUND(F136*E136*G136/10000,0)</f>
        <v>8</v>
      </c>
      <c r="J136" s="15">
        <f>H136-I136</f>
        <v>2</v>
      </c>
      <c r="K136" s="15"/>
    </row>
    <row r="137" spans="1:12">
      <c r="A137" s="9" t="s">
        <v>207</v>
      </c>
      <c r="B137" s="17">
        <v>620002</v>
      </c>
      <c r="C137" s="15">
        <v>8</v>
      </c>
      <c r="D137" s="15">
        <v>591</v>
      </c>
      <c r="E137" s="15">
        <f t="shared" si="8"/>
        <v>209</v>
      </c>
      <c r="F137" s="14">
        <v>1150</v>
      </c>
      <c r="G137" s="9">
        <v>0.6</v>
      </c>
      <c r="H137" s="15">
        <f>ROUND(F137*E137/10000,0)</f>
        <v>24</v>
      </c>
      <c r="I137" s="15">
        <f>ROUND(F137*E137*G137/10000,0)</f>
        <v>14</v>
      </c>
      <c r="J137" s="15">
        <f>H137-I137</f>
        <v>10</v>
      </c>
      <c r="K137" s="15" t="s">
        <v>208</v>
      </c>
    </row>
    <row r="138" spans="1:12">
      <c r="A138" s="17" t="s">
        <v>209</v>
      </c>
      <c r="B138" s="17">
        <v>620003</v>
      </c>
      <c r="C138" s="15">
        <v>38</v>
      </c>
      <c r="D138" s="15">
        <v>2172</v>
      </c>
      <c r="E138" s="15">
        <f t="shared" si="8"/>
        <v>1628</v>
      </c>
      <c r="F138" s="14">
        <v>1150</v>
      </c>
      <c r="G138" s="9">
        <v>0.8</v>
      </c>
      <c r="H138" s="15">
        <f>ROUND(F138*E138/10000,0)</f>
        <v>187</v>
      </c>
      <c r="I138" s="15">
        <f>ROUND(F138*E138*G138/10000,0)</f>
        <v>150</v>
      </c>
      <c r="J138" s="15">
        <f>H138-I138</f>
        <v>37</v>
      </c>
      <c r="K138" s="15" t="s">
        <v>237</v>
      </c>
    </row>
    <row r="139" spans="1:12">
      <c r="A139" s="16" t="s">
        <v>210</v>
      </c>
      <c r="B139" s="16"/>
      <c r="C139" s="11">
        <f>SUM(C140)</f>
        <v>95</v>
      </c>
      <c r="D139" s="11">
        <f>SUM(D140)</f>
        <v>4540</v>
      </c>
      <c r="E139" s="11">
        <f>SUM(E140)</f>
        <v>4960</v>
      </c>
      <c r="F139" s="12">
        <v>1150</v>
      </c>
      <c r="G139" s="10">
        <v>1</v>
      </c>
      <c r="H139" s="11">
        <f>SUM(H140)</f>
        <v>570</v>
      </c>
      <c r="I139" s="11">
        <f>SUM(I140)</f>
        <v>570</v>
      </c>
      <c r="J139" s="11">
        <f>SUM(J140)</f>
        <v>0</v>
      </c>
      <c r="K139" s="11"/>
      <c r="L139">
        <v>1</v>
      </c>
    </row>
    <row r="140" spans="1:12">
      <c r="A140" s="9" t="s">
        <v>210</v>
      </c>
      <c r="B140" s="17">
        <v>620005</v>
      </c>
      <c r="C140" s="15">
        <f>VLOOKUP(A140,[1]工作表!$A$1:$G$169,6,0)</f>
        <v>95</v>
      </c>
      <c r="D140" s="15">
        <f>VLOOKUP(A140,[1]工作表!$A$1:$G$169,7,0)</f>
        <v>4540</v>
      </c>
      <c r="E140" s="15">
        <f t="shared" si="8"/>
        <v>4960</v>
      </c>
      <c r="F140" s="14">
        <v>1150</v>
      </c>
      <c r="G140" s="9">
        <v>1</v>
      </c>
      <c r="H140" s="15">
        <f>ROUND(F140*E140/10000,0)</f>
        <v>570</v>
      </c>
      <c r="I140" s="15">
        <f>ROUND(F140*E140*G140/10000,0)</f>
        <v>570</v>
      </c>
      <c r="J140" s="15">
        <f>H140-I140</f>
        <v>0</v>
      </c>
      <c r="K140" s="15"/>
    </row>
    <row r="141" spans="1:12">
      <c r="A141" s="16" t="s">
        <v>211</v>
      </c>
      <c r="B141" s="16"/>
      <c r="C141" s="11">
        <f>SUM(C142)</f>
        <v>95</v>
      </c>
      <c r="D141" s="11">
        <f>SUM(D142)</f>
        <v>5103</v>
      </c>
      <c r="E141" s="11">
        <f>SUM(E142)</f>
        <v>4397</v>
      </c>
      <c r="F141" s="12">
        <v>1150</v>
      </c>
      <c r="G141" s="10">
        <v>1</v>
      </c>
      <c r="H141" s="11">
        <f>SUM(H142)</f>
        <v>506</v>
      </c>
      <c r="I141" s="11">
        <f>SUM(I142)</f>
        <v>506</v>
      </c>
      <c r="J141" s="11">
        <f>SUM(J142)</f>
        <v>0</v>
      </c>
      <c r="K141" s="11"/>
      <c r="L141">
        <v>1</v>
      </c>
    </row>
    <row r="142" spans="1:12">
      <c r="A142" s="9" t="s">
        <v>211</v>
      </c>
      <c r="B142" s="17">
        <v>620004</v>
      </c>
      <c r="C142" s="15">
        <f>VLOOKUP(A142,[1]工作表!$A$1:$G$169,6,0)</f>
        <v>95</v>
      </c>
      <c r="D142" s="15">
        <f>VLOOKUP(A142,[1]工作表!$A$1:$G$169,7,0)</f>
        <v>5103</v>
      </c>
      <c r="E142" s="15">
        <f t="shared" si="8"/>
        <v>4397</v>
      </c>
      <c r="F142" s="14">
        <v>1150</v>
      </c>
      <c r="G142" s="9">
        <v>1</v>
      </c>
      <c r="H142" s="15">
        <f>ROUND(F142*E142/10000,0)</f>
        <v>506</v>
      </c>
      <c r="I142" s="15">
        <f>ROUND(F142*E142*G142/10000,0)</f>
        <v>506</v>
      </c>
      <c r="J142" s="15">
        <f>H142-I142</f>
        <v>0</v>
      </c>
      <c r="K142" s="15"/>
    </row>
    <row r="143" spans="1:12">
      <c r="A143" s="16" t="s">
        <v>212</v>
      </c>
      <c r="B143" s="18"/>
      <c r="C143" s="11">
        <f>SUM(C144)</f>
        <v>89</v>
      </c>
      <c r="D143" s="11">
        <f>SUM(D144)</f>
        <v>4258</v>
      </c>
      <c r="E143" s="11">
        <f>SUM(E144)</f>
        <v>4642</v>
      </c>
      <c r="F143" s="12">
        <v>1150</v>
      </c>
      <c r="G143" s="10">
        <v>1</v>
      </c>
      <c r="H143" s="11">
        <f>SUM(H144)</f>
        <v>534</v>
      </c>
      <c r="I143" s="11">
        <f>SUM(I144)</f>
        <v>534</v>
      </c>
      <c r="J143" s="11">
        <f>SUM(J144)</f>
        <v>0</v>
      </c>
      <c r="K143" s="11"/>
      <c r="L143">
        <v>1</v>
      </c>
    </row>
    <row r="144" spans="1:12">
      <c r="A144" s="9" t="s">
        <v>212</v>
      </c>
      <c r="B144" s="17">
        <v>620006</v>
      </c>
      <c r="C144" s="15">
        <v>89</v>
      </c>
      <c r="D144" s="15">
        <v>4258</v>
      </c>
      <c r="E144" s="15">
        <f t="shared" si="8"/>
        <v>4642</v>
      </c>
      <c r="F144" s="14">
        <v>1150</v>
      </c>
      <c r="G144" s="9">
        <v>1</v>
      </c>
      <c r="H144" s="15">
        <f>ROUND(F144*E144/10000,0)</f>
        <v>534</v>
      </c>
      <c r="I144" s="15">
        <f>ROUND(F144*E144*G144/10000,0)</f>
        <v>534</v>
      </c>
      <c r="J144" s="15">
        <f>H144-I144</f>
        <v>0</v>
      </c>
      <c r="K144" s="15" t="s">
        <v>238</v>
      </c>
    </row>
    <row r="145" spans="1:12">
      <c r="A145" s="16" t="s">
        <v>213</v>
      </c>
      <c r="B145" s="10"/>
      <c r="C145" s="11">
        <f>SUM(C146:C148)</f>
        <v>165</v>
      </c>
      <c r="D145" s="11">
        <f>SUM(D146:D148)</f>
        <v>8608</v>
      </c>
      <c r="E145" s="11">
        <f>SUM(E146:E148)</f>
        <v>7892</v>
      </c>
      <c r="F145" s="12">
        <v>1150</v>
      </c>
      <c r="G145" s="10" t="s">
        <v>49</v>
      </c>
      <c r="H145" s="11">
        <f>SUM(H146:H148)</f>
        <v>908</v>
      </c>
      <c r="I145" s="11">
        <f>SUM(I146:I148)</f>
        <v>726</v>
      </c>
      <c r="J145" s="11">
        <f>SUM(J146:J148)</f>
        <v>182</v>
      </c>
      <c r="K145" s="11"/>
      <c r="L145" s="3">
        <v>1</v>
      </c>
    </row>
    <row r="146" spans="1:12">
      <c r="A146" s="9" t="s">
        <v>215</v>
      </c>
      <c r="B146" s="17">
        <v>621002</v>
      </c>
      <c r="C146" s="15">
        <f>VLOOKUP(A146,[1]工作表!$A$1:$G$169,6,0)</f>
        <v>30</v>
      </c>
      <c r="D146" s="15">
        <f>VLOOKUP(A146,[1]工作表!$A$1:$G$169,7,0)</f>
        <v>1542</v>
      </c>
      <c r="E146" s="15">
        <f t="shared" si="8"/>
        <v>1458</v>
      </c>
      <c r="F146" s="14">
        <v>1150</v>
      </c>
      <c r="G146" s="9">
        <v>0.8</v>
      </c>
      <c r="H146" s="15">
        <f>ROUND(F146*E146/10000,0)</f>
        <v>168</v>
      </c>
      <c r="I146" s="15">
        <f>ROUND(F146*E146*G146/10000,0)</f>
        <v>134</v>
      </c>
      <c r="J146" s="15">
        <f>H146-I146</f>
        <v>34</v>
      </c>
      <c r="K146" s="15"/>
    </row>
    <row r="147" spans="1:12">
      <c r="A147" s="9" t="s">
        <v>216</v>
      </c>
      <c r="B147" s="17">
        <v>621005</v>
      </c>
      <c r="C147" s="15">
        <f>VLOOKUP(A147,[1]工作表!$A$1:$G$169,6,0)</f>
        <v>89</v>
      </c>
      <c r="D147" s="15">
        <f>VLOOKUP(A147,[1]工作表!$A$1:$G$169,7,0)</f>
        <v>4544</v>
      </c>
      <c r="E147" s="15">
        <f t="shared" si="8"/>
        <v>4356</v>
      </c>
      <c r="F147" s="25">
        <v>1150</v>
      </c>
      <c r="G147" s="9">
        <v>0.8</v>
      </c>
      <c r="H147" s="15">
        <f>ROUND(F147*E147/10000,0)</f>
        <v>501</v>
      </c>
      <c r="I147" s="15">
        <f>ROUND(F147*E147*G147/10000,0)</f>
        <v>401</v>
      </c>
      <c r="J147" s="15">
        <f>H147-I147</f>
        <v>100</v>
      </c>
      <c r="K147" s="15"/>
    </row>
    <row r="148" spans="1:12">
      <c r="A148" s="9" t="s">
        <v>217</v>
      </c>
      <c r="B148" s="17">
        <v>621006</v>
      </c>
      <c r="C148" s="15">
        <f>VLOOKUP(A148,[1]工作表!$A$1:$G$169,6,0)</f>
        <v>46</v>
      </c>
      <c r="D148" s="15">
        <f>VLOOKUP(A148,[1]工作表!$A$1:$G$169,7,0)</f>
        <v>2522</v>
      </c>
      <c r="E148" s="15">
        <f t="shared" si="8"/>
        <v>2078</v>
      </c>
      <c r="F148" s="14">
        <v>1150</v>
      </c>
      <c r="G148" s="9">
        <v>0.8</v>
      </c>
      <c r="H148" s="15">
        <f>ROUND(F148*E148/10000,0)</f>
        <v>239</v>
      </c>
      <c r="I148" s="15">
        <f>ROUND(F148*E148*G148/10000,0)</f>
        <v>191</v>
      </c>
      <c r="J148" s="15">
        <f>H148-I148</f>
        <v>48</v>
      </c>
      <c r="K148" s="15"/>
    </row>
    <row r="149" spans="1:12">
      <c r="A149" s="10" t="s">
        <v>218</v>
      </c>
      <c r="B149" s="26"/>
      <c r="C149" s="11">
        <f>SUM(C150)</f>
        <v>54</v>
      </c>
      <c r="D149" s="11">
        <f>SUM(D150)</f>
        <v>2914</v>
      </c>
      <c r="E149" s="11">
        <f>SUM(E150)</f>
        <v>2486</v>
      </c>
      <c r="F149" s="12">
        <v>1150</v>
      </c>
      <c r="G149" s="10">
        <v>0.8</v>
      </c>
      <c r="H149" s="11">
        <f>SUM(H150)</f>
        <v>286</v>
      </c>
      <c r="I149" s="11">
        <f>SUM(I150)</f>
        <v>229</v>
      </c>
      <c r="J149" s="11">
        <f>SUM(J150)</f>
        <v>57</v>
      </c>
      <c r="K149" s="11"/>
      <c r="L149">
        <v>1</v>
      </c>
    </row>
    <row r="150" spans="1:12">
      <c r="A150" s="9" t="s">
        <v>218</v>
      </c>
      <c r="B150" s="17">
        <v>621004</v>
      </c>
      <c r="C150" s="15">
        <f>VLOOKUP(A150,[1]工作表!$A$1:$G$169,6,0)</f>
        <v>54</v>
      </c>
      <c r="D150" s="15">
        <f>VLOOKUP(A150,[1]工作表!$A$1:$G$169,7,0)</f>
        <v>2914</v>
      </c>
      <c r="E150" s="15">
        <f t="shared" si="8"/>
        <v>2486</v>
      </c>
      <c r="F150" s="14">
        <v>1150</v>
      </c>
      <c r="G150" s="9">
        <v>0.8</v>
      </c>
      <c r="H150" s="15">
        <f>ROUND(F150*E150/10000,0)</f>
        <v>286</v>
      </c>
      <c r="I150" s="15">
        <f>ROUND(F150*E150*G150/10000,0)</f>
        <v>229</v>
      </c>
      <c r="J150" s="15">
        <f>H150-I150</f>
        <v>57</v>
      </c>
      <c r="K150" s="15"/>
    </row>
    <row r="151" spans="1:12">
      <c r="A151" s="10" t="s">
        <v>219</v>
      </c>
      <c r="B151" s="10"/>
      <c r="C151" s="11">
        <f>SUM(C152)</f>
        <v>95</v>
      </c>
      <c r="D151" s="11">
        <f>SUM(D152)</f>
        <v>5928</v>
      </c>
      <c r="E151" s="11">
        <f>SUM(E152)</f>
        <v>3572</v>
      </c>
      <c r="F151" s="12">
        <v>1150</v>
      </c>
      <c r="G151" s="10">
        <v>0.8</v>
      </c>
      <c r="H151" s="11">
        <f>SUM(H152)</f>
        <v>411</v>
      </c>
      <c r="I151" s="11">
        <f>SUM(I152)</f>
        <v>329</v>
      </c>
      <c r="J151" s="11">
        <f>SUM(J152)</f>
        <v>82</v>
      </c>
      <c r="K151" s="11"/>
      <c r="L151">
        <v>1</v>
      </c>
    </row>
    <row r="152" spans="1:12">
      <c r="A152" s="9" t="s">
        <v>219</v>
      </c>
      <c r="B152" s="17">
        <v>621003</v>
      </c>
      <c r="C152" s="15">
        <f>VLOOKUP(A152,[1]工作表!$A$1:$G$169,6,0)</f>
        <v>95</v>
      </c>
      <c r="D152" s="15">
        <f>VLOOKUP(A152,[1]工作表!$A$1:$G$169,7,0)</f>
        <v>5928</v>
      </c>
      <c r="E152" s="15">
        <f t="shared" si="8"/>
        <v>3572</v>
      </c>
      <c r="F152" s="14">
        <v>1150</v>
      </c>
      <c r="G152" s="9">
        <v>0.8</v>
      </c>
      <c r="H152" s="15">
        <f>ROUND(F152*E152/10000,0)</f>
        <v>411</v>
      </c>
      <c r="I152" s="15">
        <f>ROUND(F152*E152*G152/10000,0)</f>
        <v>329</v>
      </c>
      <c r="J152" s="15">
        <f>H152-I152</f>
        <v>82</v>
      </c>
      <c r="K152" s="15"/>
    </row>
  </sheetData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清算下达用</vt:lpstr>
      <vt:lpstr>Sheet1</vt:lpstr>
      <vt:lpstr>Sheet2</vt:lpstr>
      <vt:lpstr>Sheet3</vt:lpstr>
      <vt:lpstr>Sheet4</vt:lpstr>
      <vt:lpstr>Sheet1!Print_Area</vt:lpstr>
      <vt:lpstr>清算下达用!Print_Area</vt:lpstr>
      <vt:lpstr>Sheet1!Print_Titles</vt:lpstr>
      <vt:lpstr>清算下达用!Print_Titles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luods</dc:creator>
  <cp:lastModifiedBy>ICBC</cp:lastModifiedBy>
  <cp:lastPrinted>2020-07-01T01:46:55Z</cp:lastPrinted>
  <dcterms:created xsi:type="dcterms:W3CDTF">2018-05-16T01:45:00Z</dcterms:created>
  <dcterms:modified xsi:type="dcterms:W3CDTF">2020-07-01T01:47:00Z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